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675" yWindow="480" windowWidth="14355" windowHeight="4680"/>
  </bookViews>
  <sheets>
    <sheet name="Overview" sheetId="23" r:id="rId1"/>
    <sheet name="Round 0" sheetId="2" r:id="rId2"/>
    <sheet name="Round 1" sheetId="4" r:id="rId3"/>
    <sheet name="Round 2" sheetId="17" r:id="rId4"/>
    <sheet name="Round 3 (Final)" sheetId="18" r:id="rId5"/>
    <sheet name="Drop Downs" sheetId="5" state="hidden" r:id="rId6"/>
    <sheet name="Round 1 Teams Performance" sheetId="20" r:id="rId7"/>
    <sheet name="Round 2 Teams Performance" sheetId="21" r:id="rId8"/>
    <sheet name="Round 3 Teams Performance" sheetId="22" r:id="rId9"/>
    <sheet name="Performance Tabulation" sheetId="19" r:id="rId10"/>
    <sheet name="Return Profiles" sheetId="13" r:id="rId11"/>
    <sheet name="Performance Rationale" sheetId="11" state="hidden" r:id="rId12"/>
  </sheets>
  <definedNames>
    <definedName name="_xlnm.Print_Titles" localSheetId="11">'Performance Rationale'!$2:$3</definedName>
  </definedNames>
  <calcPr calcId="145621"/>
</workbook>
</file>

<file path=xl/calcChain.xml><?xml version="1.0" encoding="utf-8"?>
<calcChain xmlns="http://schemas.openxmlformats.org/spreadsheetml/2006/main">
  <c r="D219" i="4" l="1"/>
  <c r="D218" i="4"/>
  <c r="D217" i="4"/>
  <c r="D216" i="4"/>
  <c r="D215" i="4"/>
  <c r="D214" i="4"/>
  <c r="D213" i="4"/>
  <c r="D196" i="4"/>
  <c r="D195" i="4"/>
  <c r="D194" i="4"/>
  <c r="D193" i="4"/>
  <c r="D192" i="4"/>
  <c r="D191" i="4"/>
  <c r="D190" i="4"/>
  <c r="D173" i="4"/>
  <c r="D172" i="4"/>
  <c r="D171" i="4"/>
  <c r="D170" i="4"/>
  <c r="D169" i="4"/>
  <c r="D168" i="4"/>
  <c r="D167" i="4"/>
  <c r="D150" i="4"/>
  <c r="D149" i="4"/>
  <c r="F159" i="4" s="1"/>
  <c r="E159" i="4" s="1"/>
  <c r="D148" i="4"/>
  <c r="D147" i="4"/>
  <c r="D146" i="4"/>
  <c r="D145" i="4"/>
  <c r="F155" i="4" s="1"/>
  <c r="E155" i="4" s="1"/>
  <c r="D144" i="4"/>
  <c r="D127" i="4"/>
  <c r="D126" i="4"/>
  <c r="D125" i="4"/>
  <c r="D124" i="4"/>
  <c r="D123" i="4"/>
  <c r="D122" i="4"/>
  <c r="D121" i="4"/>
  <c r="D104" i="4"/>
  <c r="D103" i="4"/>
  <c r="D102" i="4"/>
  <c r="D101" i="4"/>
  <c r="D100" i="4"/>
  <c r="D99" i="4"/>
  <c r="F109" i="4" s="1"/>
  <c r="E109" i="4" s="1"/>
  <c r="D98" i="4"/>
  <c r="D81" i="4"/>
  <c r="D80" i="4"/>
  <c r="D79" i="4"/>
  <c r="D78" i="4"/>
  <c r="D77" i="4"/>
  <c r="D76" i="4"/>
  <c r="F86" i="4" s="1"/>
  <c r="E86" i="4" s="1"/>
  <c r="D75" i="4"/>
  <c r="D58" i="4"/>
  <c r="D57" i="4"/>
  <c r="F67" i="4" s="1"/>
  <c r="E67" i="4" s="1"/>
  <c r="D56" i="4"/>
  <c r="D55" i="4"/>
  <c r="D54" i="4"/>
  <c r="D53" i="4"/>
  <c r="F63" i="4" s="1"/>
  <c r="E63" i="4" s="1"/>
  <c r="D52" i="4"/>
  <c r="D35" i="4"/>
  <c r="D34" i="4"/>
  <c r="D33" i="4"/>
  <c r="D32" i="4"/>
  <c r="D31" i="4"/>
  <c r="D30" i="4"/>
  <c r="D29" i="4"/>
  <c r="D11" i="4"/>
  <c r="D10" i="4"/>
  <c r="D7" i="4"/>
  <c r="P229" i="18"/>
  <c r="O229" i="18"/>
  <c r="C229" i="18"/>
  <c r="C228" i="18"/>
  <c r="C227" i="18"/>
  <c r="C226" i="18"/>
  <c r="C225" i="18"/>
  <c r="C224" i="18"/>
  <c r="C223" i="18"/>
  <c r="P219" i="18"/>
  <c r="O219" i="18"/>
  <c r="E219" i="18"/>
  <c r="R229" i="18" s="1"/>
  <c r="Q229" i="18" s="1"/>
  <c r="D219" i="18"/>
  <c r="C219" i="18"/>
  <c r="O218" i="18"/>
  <c r="C218" i="18"/>
  <c r="O217" i="18"/>
  <c r="C217" i="18"/>
  <c r="O216" i="18"/>
  <c r="D216" i="18"/>
  <c r="C216" i="18"/>
  <c r="O215" i="18"/>
  <c r="C215" i="18"/>
  <c r="O214" i="18"/>
  <c r="C214" i="18"/>
  <c r="O213" i="18"/>
  <c r="C213" i="18"/>
  <c r="P206" i="18"/>
  <c r="O206" i="18"/>
  <c r="C206" i="18"/>
  <c r="P205" i="18"/>
  <c r="O205" i="18"/>
  <c r="C205" i="18"/>
  <c r="P204" i="18"/>
  <c r="O204" i="18"/>
  <c r="C204" i="18"/>
  <c r="C203" i="18"/>
  <c r="C202" i="18"/>
  <c r="C201" i="18"/>
  <c r="C200" i="18"/>
  <c r="P196" i="18"/>
  <c r="O196" i="18"/>
  <c r="E196" i="18"/>
  <c r="R206" i="18" s="1"/>
  <c r="Q206" i="18" s="1"/>
  <c r="D196" i="18"/>
  <c r="C196" i="18"/>
  <c r="P195" i="18"/>
  <c r="O195" i="18"/>
  <c r="E195" i="18"/>
  <c r="R205" i="18" s="1"/>
  <c r="Q205" i="18" s="1"/>
  <c r="C195" i="18"/>
  <c r="O194" i="18"/>
  <c r="E194" i="18"/>
  <c r="R204" i="18" s="1"/>
  <c r="Q204" i="18" s="1"/>
  <c r="C194" i="18"/>
  <c r="O193" i="18"/>
  <c r="D193" i="18"/>
  <c r="C193" i="18"/>
  <c r="O192" i="18"/>
  <c r="C192" i="18"/>
  <c r="O191" i="18"/>
  <c r="C191" i="18"/>
  <c r="O190" i="18"/>
  <c r="C190" i="18"/>
  <c r="C183" i="18"/>
  <c r="P182" i="18"/>
  <c r="O182" i="18"/>
  <c r="C182" i="18"/>
  <c r="R181" i="18"/>
  <c r="Q181" i="18"/>
  <c r="P181" i="18"/>
  <c r="O181" i="18"/>
  <c r="D181" i="18"/>
  <c r="C181" i="18"/>
  <c r="C180" i="18"/>
  <c r="C179" i="18"/>
  <c r="P178" i="18"/>
  <c r="O178" i="18"/>
  <c r="C178" i="18"/>
  <c r="C177" i="18"/>
  <c r="O173" i="18"/>
  <c r="D173" i="18"/>
  <c r="C173" i="18"/>
  <c r="P172" i="18"/>
  <c r="O172" i="18"/>
  <c r="E172" i="18"/>
  <c r="R182" i="18" s="1"/>
  <c r="Q182" i="18" s="1"/>
  <c r="C172" i="18"/>
  <c r="P171" i="18"/>
  <c r="O171" i="18"/>
  <c r="E171" i="18"/>
  <c r="C171" i="18"/>
  <c r="O170" i="18"/>
  <c r="D170" i="18"/>
  <c r="C170" i="18"/>
  <c r="O169" i="18"/>
  <c r="C169" i="18"/>
  <c r="P168" i="18"/>
  <c r="O168" i="18"/>
  <c r="E168" i="18"/>
  <c r="R178" i="18" s="1"/>
  <c r="Q178" i="18" s="1"/>
  <c r="C168" i="18"/>
  <c r="O167" i="18"/>
  <c r="C167" i="18"/>
  <c r="C160" i="18"/>
  <c r="P159" i="18"/>
  <c r="O159" i="18"/>
  <c r="C159" i="18"/>
  <c r="P158" i="18"/>
  <c r="O158" i="18"/>
  <c r="C158" i="18"/>
  <c r="C157" i="18"/>
  <c r="C156" i="18"/>
  <c r="P155" i="18"/>
  <c r="O155" i="18"/>
  <c r="C155" i="18"/>
  <c r="C154" i="18"/>
  <c r="O150" i="18"/>
  <c r="D150" i="18"/>
  <c r="C150" i="18"/>
  <c r="O149" i="18"/>
  <c r="E149" i="18"/>
  <c r="P149" i="18" s="1"/>
  <c r="C149" i="18"/>
  <c r="O148" i="18"/>
  <c r="E148" i="18"/>
  <c r="R158" i="18" s="1"/>
  <c r="Q158" i="18" s="1"/>
  <c r="C148" i="18"/>
  <c r="O147" i="18"/>
  <c r="D147" i="18"/>
  <c r="C147" i="18"/>
  <c r="O146" i="18"/>
  <c r="C146" i="18"/>
  <c r="O145" i="18"/>
  <c r="E145" i="18"/>
  <c r="P145" i="18" s="1"/>
  <c r="C145" i="18"/>
  <c r="O144" i="18"/>
  <c r="C144" i="18"/>
  <c r="C137" i="18"/>
  <c r="P136" i="18"/>
  <c r="O136" i="18"/>
  <c r="C136" i="18"/>
  <c r="R135" i="18"/>
  <c r="Q135" i="18"/>
  <c r="P135" i="18"/>
  <c r="O135" i="18"/>
  <c r="D135" i="18"/>
  <c r="C135" i="18"/>
  <c r="C134" i="18"/>
  <c r="C133" i="18"/>
  <c r="P132" i="18"/>
  <c r="O132" i="18"/>
  <c r="C132" i="18"/>
  <c r="C131" i="18"/>
  <c r="O127" i="18"/>
  <c r="D127" i="18"/>
  <c r="C127" i="18"/>
  <c r="P126" i="18"/>
  <c r="O126" i="18"/>
  <c r="E126" i="18"/>
  <c r="R136" i="18" s="1"/>
  <c r="Q136" i="18" s="1"/>
  <c r="C126" i="18"/>
  <c r="P125" i="18"/>
  <c r="O125" i="18"/>
  <c r="E125" i="18"/>
  <c r="C125" i="18"/>
  <c r="O124" i="18"/>
  <c r="D124" i="18"/>
  <c r="C124" i="18"/>
  <c r="O123" i="18"/>
  <c r="C123" i="18"/>
  <c r="P122" i="18"/>
  <c r="O122" i="18"/>
  <c r="E122" i="18"/>
  <c r="R132" i="18" s="1"/>
  <c r="Q132" i="18" s="1"/>
  <c r="C122" i="18"/>
  <c r="O121" i="18"/>
  <c r="C121" i="18"/>
  <c r="P114" i="18"/>
  <c r="O114" i="18"/>
  <c r="C114" i="18"/>
  <c r="P113" i="18"/>
  <c r="O113" i="18"/>
  <c r="C113" i="18"/>
  <c r="P112" i="18"/>
  <c r="O112" i="18"/>
  <c r="C112" i="18"/>
  <c r="C111" i="18"/>
  <c r="C110" i="18"/>
  <c r="P109" i="18"/>
  <c r="O109" i="18"/>
  <c r="C109" i="18"/>
  <c r="C108" i="18"/>
  <c r="P104" i="18"/>
  <c r="O104" i="18"/>
  <c r="E104" i="18"/>
  <c r="R114" i="18" s="1"/>
  <c r="Q114" i="18" s="1"/>
  <c r="D104" i="18"/>
  <c r="C104" i="18"/>
  <c r="P103" i="18"/>
  <c r="O103" i="18"/>
  <c r="E103" i="18"/>
  <c r="R113" i="18" s="1"/>
  <c r="Q113" i="18" s="1"/>
  <c r="C103" i="18"/>
  <c r="O102" i="18"/>
  <c r="E102" i="18"/>
  <c r="R112" i="18" s="1"/>
  <c r="Q112" i="18" s="1"/>
  <c r="C102" i="18"/>
  <c r="O101" i="18"/>
  <c r="D101" i="18"/>
  <c r="C101" i="18"/>
  <c r="O100" i="18"/>
  <c r="C100" i="18"/>
  <c r="P99" i="18"/>
  <c r="O99" i="18"/>
  <c r="E99" i="18"/>
  <c r="R109" i="18" s="1"/>
  <c r="Q109" i="18" s="1"/>
  <c r="C99" i="18"/>
  <c r="O98" i="18"/>
  <c r="C98" i="18"/>
  <c r="C91" i="18"/>
  <c r="P90" i="18"/>
  <c r="O90" i="18"/>
  <c r="C90" i="18"/>
  <c r="P89" i="18"/>
  <c r="O89" i="18"/>
  <c r="C89" i="18"/>
  <c r="C88" i="18"/>
  <c r="C87" i="18"/>
  <c r="P86" i="18"/>
  <c r="O86" i="18"/>
  <c r="C86" i="18"/>
  <c r="C85" i="18"/>
  <c r="O81" i="18"/>
  <c r="D81" i="18"/>
  <c r="C81" i="18"/>
  <c r="O80" i="18"/>
  <c r="E80" i="18"/>
  <c r="P80" i="18" s="1"/>
  <c r="C80" i="18"/>
  <c r="O79" i="18"/>
  <c r="E79" i="18"/>
  <c r="R89" i="18" s="1"/>
  <c r="Q89" i="18" s="1"/>
  <c r="C79" i="18"/>
  <c r="O78" i="18"/>
  <c r="D78" i="18"/>
  <c r="C78" i="18"/>
  <c r="O77" i="18"/>
  <c r="C77" i="18"/>
  <c r="O76" i="18"/>
  <c r="E76" i="18"/>
  <c r="P76" i="18" s="1"/>
  <c r="C76" i="18"/>
  <c r="O75" i="18"/>
  <c r="C75" i="18"/>
  <c r="P68" i="18"/>
  <c r="O68" i="18"/>
  <c r="C68" i="18"/>
  <c r="P67" i="18"/>
  <c r="O67" i="18"/>
  <c r="C67" i="18"/>
  <c r="P66" i="18"/>
  <c r="O66" i="18"/>
  <c r="C66" i="18"/>
  <c r="C65" i="18"/>
  <c r="C64" i="18"/>
  <c r="P63" i="18"/>
  <c r="O63" i="18"/>
  <c r="C63" i="18"/>
  <c r="C62" i="18"/>
  <c r="P58" i="18"/>
  <c r="O58" i="18"/>
  <c r="E58" i="18"/>
  <c r="R68" i="18" s="1"/>
  <c r="Q68" i="18" s="1"/>
  <c r="D58" i="18"/>
  <c r="C58" i="18"/>
  <c r="P57" i="18"/>
  <c r="O57" i="18"/>
  <c r="E57" i="18"/>
  <c r="R67" i="18" s="1"/>
  <c r="Q67" i="18" s="1"/>
  <c r="C57" i="18"/>
  <c r="O56" i="18"/>
  <c r="E56" i="18"/>
  <c r="R66" i="18" s="1"/>
  <c r="Q66" i="18" s="1"/>
  <c r="C56" i="18"/>
  <c r="O55" i="18"/>
  <c r="D55" i="18"/>
  <c r="C55" i="18"/>
  <c r="O54" i="18"/>
  <c r="C54" i="18"/>
  <c r="P53" i="18"/>
  <c r="O53" i="18"/>
  <c r="E53" i="18"/>
  <c r="R63" i="18" s="1"/>
  <c r="Q63" i="18" s="1"/>
  <c r="C53" i="18"/>
  <c r="O52" i="18"/>
  <c r="C52" i="18"/>
  <c r="P229" i="17"/>
  <c r="O229" i="17"/>
  <c r="C229" i="17"/>
  <c r="C228" i="17"/>
  <c r="C227" i="17"/>
  <c r="C226" i="17"/>
  <c r="C225" i="17"/>
  <c r="C224" i="17"/>
  <c r="C223" i="17"/>
  <c r="E219" i="17"/>
  <c r="D229" i="17" s="1"/>
  <c r="D219" i="17"/>
  <c r="C219" i="17"/>
  <c r="C218" i="17"/>
  <c r="C217" i="17"/>
  <c r="D216" i="17"/>
  <c r="C216" i="17"/>
  <c r="D215" i="17"/>
  <c r="C215" i="17"/>
  <c r="D214" i="17"/>
  <c r="C214" i="17"/>
  <c r="D213" i="17"/>
  <c r="C213" i="17"/>
  <c r="P206" i="17"/>
  <c r="O206" i="17"/>
  <c r="C206" i="17"/>
  <c r="P205" i="17"/>
  <c r="O205" i="17"/>
  <c r="C205" i="17"/>
  <c r="P204" i="17"/>
  <c r="O204" i="17"/>
  <c r="C204" i="17"/>
  <c r="C203" i="17"/>
  <c r="C202" i="17"/>
  <c r="C201" i="17"/>
  <c r="C200" i="17"/>
  <c r="E196" i="17"/>
  <c r="D206" i="17" s="1"/>
  <c r="D196" i="17"/>
  <c r="C196" i="17"/>
  <c r="E195" i="17"/>
  <c r="D205" i="17" s="1"/>
  <c r="C195" i="17"/>
  <c r="E194" i="17"/>
  <c r="D204" i="17" s="1"/>
  <c r="C194" i="17"/>
  <c r="D193" i="17"/>
  <c r="C193" i="17"/>
  <c r="D192" i="17"/>
  <c r="C192" i="17"/>
  <c r="D191" i="17"/>
  <c r="C191" i="17"/>
  <c r="D190" i="17"/>
  <c r="C190" i="17"/>
  <c r="C183" i="17"/>
  <c r="P182" i="17"/>
  <c r="O182" i="17"/>
  <c r="D182" i="17"/>
  <c r="C182" i="17"/>
  <c r="P181" i="17"/>
  <c r="O181" i="17"/>
  <c r="D181" i="17"/>
  <c r="C181" i="17"/>
  <c r="C180" i="17"/>
  <c r="C179" i="17"/>
  <c r="P178" i="17"/>
  <c r="O178" i="17"/>
  <c r="C178" i="17"/>
  <c r="C177" i="17"/>
  <c r="D173" i="17"/>
  <c r="C173" i="17"/>
  <c r="E172" i="17"/>
  <c r="P172" i="17" s="1"/>
  <c r="C172" i="17"/>
  <c r="E171" i="17"/>
  <c r="P171" i="17" s="1"/>
  <c r="C171" i="17"/>
  <c r="D170" i="17"/>
  <c r="C170" i="17"/>
  <c r="D169" i="17"/>
  <c r="C169" i="17"/>
  <c r="E168" i="17"/>
  <c r="D178" i="17" s="1"/>
  <c r="D168" i="17"/>
  <c r="C168" i="17"/>
  <c r="D167" i="17"/>
  <c r="C167" i="17"/>
  <c r="C160" i="17"/>
  <c r="P159" i="17"/>
  <c r="O159" i="17"/>
  <c r="C159" i="17"/>
  <c r="P158" i="17"/>
  <c r="O158" i="17"/>
  <c r="C158" i="17"/>
  <c r="C157" i="17"/>
  <c r="C156" i="17"/>
  <c r="P155" i="17"/>
  <c r="O155" i="17"/>
  <c r="C155" i="17"/>
  <c r="C154" i="17"/>
  <c r="D150" i="17"/>
  <c r="C150" i="17"/>
  <c r="E149" i="17"/>
  <c r="D159" i="17" s="1"/>
  <c r="C149" i="17"/>
  <c r="E148" i="17"/>
  <c r="D158" i="17" s="1"/>
  <c r="C148" i="17"/>
  <c r="D147" i="17"/>
  <c r="C147" i="17"/>
  <c r="D146" i="17"/>
  <c r="C146" i="17"/>
  <c r="E145" i="17"/>
  <c r="D155" i="17" s="1"/>
  <c r="D145" i="17"/>
  <c r="C145" i="17"/>
  <c r="D144" i="17"/>
  <c r="C144" i="17"/>
  <c r="C137" i="17"/>
  <c r="P136" i="17"/>
  <c r="O136" i="17"/>
  <c r="D136" i="17"/>
  <c r="C136" i="17"/>
  <c r="P135" i="17"/>
  <c r="O135" i="17"/>
  <c r="D135" i="17"/>
  <c r="C135" i="17"/>
  <c r="C134" i="17"/>
  <c r="C133" i="17"/>
  <c r="P132" i="17"/>
  <c r="O132" i="17"/>
  <c r="D132" i="17"/>
  <c r="C132" i="17"/>
  <c r="C131" i="17"/>
  <c r="D127" i="17"/>
  <c r="C127" i="17"/>
  <c r="E126" i="17"/>
  <c r="P126" i="17" s="1"/>
  <c r="C126" i="17"/>
  <c r="E125" i="17"/>
  <c r="P125" i="17" s="1"/>
  <c r="C125" i="17"/>
  <c r="D124" i="17"/>
  <c r="C124" i="17"/>
  <c r="D123" i="17"/>
  <c r="C123" i="17"/>
  <c r="E122" i="17"/>
  <c r="P122" i="17" s="1"/>
  <c r="D122" i="17"/>
  <c r="C122" i="17"/>
  <c r="D121" i="17"/>
  <c r="C121" i="17"/>
  <c r="P114" i="17"/>
  <c r="O114" i="17"/>
  <c r="C114" i="17"/>
  <c r="P113" i="17"/>
  <c r="O113" i="17"/>
  <c r="C113" i="17"/>
  <c r="P112" i="17"/>
  <c r="O112" i="17"/>
  <c r="C112" i="17"/>
  <c r="C111" i="17"/>
  <c r="C110" i="17"/>
  <c r="P109" i="17"/>
  <c r="O109" i="17"/>
  <c r="C109" i="17"/>
  <c r="C108" i="17"/>
  <c r="E104" i="17"/>
  <c r="D114" i="17" s="1"/>
  <c r="D104" i="17"/>
  <c r="C104" i="17"/>
  <c r="E103" i="17"/>
  <c r="D113" i="17" s="1"/>
  <c r="C103" i="17"/>
  <c r="E102" i="17"/>
  <c r="D112" i="17" s="1"/>
  <c r="C102" i="17"/>
  <c r="D101" i="17"/>
  <c r="C101" i="17"/>
  <c r="D100" i="17"/>
  <c r="C100" i="17"/>
  <c r="E99" i="17"/>
  <c r="D109" i="17" s="1"/>
  <c r="D99" i="17"/>
  <c r="C99" i="17"/>
  <c r="D98" i="17"/>
  <c r="C98" i="17"/>
  <c r="C91" i="17"/>
  <c r="P90" i="17"/>
  <c r="O90" i="17"/>
  <c r="C90" i="17"/>
  <c r="P89" i="17"/>
  <c r="O89" i="17"/>
  <c r="C89" i="17"/>
  <c r="C88" i="17"/>
  <c r="C87" i="17"/>
  <c r="P86" i="17"/>
  <c r="O86" i="17"/>
  <c r="C86" i="17"/>
  <c r="C85" i="17"/>
  <c r="D81" i="17"/>
  <c r="C81" i="17"/>
  <c r="E80" i="17"/>
  <c r="D90" i="17" s="1"/>
  <c r="C80" i="17"/>
  <c r="E79" i="17"/>
  <c r="D89" i="17" s="1"/>
  <c r="C79" i="17"/>
  <c r="D78" i="17"/>
  <c r="C78" i="17"/>
  <c r="D77" i="17"/>
  <c r="C77" i="17"/>
  <c r="E76" i="17"/>
  <c r="D86" i="17" s="1"/>
  <c r="D76" i="17"/>
  <c r="C76" i="17"/>
  <c r="D75" i="17"/>
  <c r="C75" i="17"/>
  <c r="P68" i="17"/>
  <c r="O68" i="17"/>
  <c r="D68" i="17"/>
  <c r="C68" i="17"/>
  <c r="P67" i="17"/>
  <c r="O67" i="17"/>
  <c r="D67" i="17"/>
  <c r="C67" i="17"/>
  <c r="P66" i="17"/>
  <c r="O66" i="17"/>
  <c r="D66" i="17"/>
  <c r="C66" i="17"/>
  <c r="C65" i="17"/>
  <c r="C64" i="17"/>
  <c r="P63" i="17"/>
  <c r="O63" i="17"/>
  <c r="D63" i="17"/>
  <c r="C63" i="17"/>
  <c r="C62" i="17"/>
  <c r="E58" i="17"/>
  <c r="P58" i="17" s="1"/>
  <c r="D58" i="17"/>
  <c r="C58" i="17"/>
  <c r="E57" i="17"/>
  <c r="P57" i="17" s="1"/>
  <c r="C57" i="17"/>
  <c r="E56" i="17"/>
  <c r="P56" i="17" s="1"/>
  <c r="C56" i="17"/>
  <c r="D55" i="17"/>
  <c r="C55" i="17"/>
  <c r="D54" i="17"/>
  <c r="C54" i="17"/>
  <c r="E53" i="17"/>
  <c r="P53" i="17" s="1"/>
  <c r="D53" i="17"/>
  <c r="C53" i="17"/>
  <c r="D52" i="17"/>
  <c r="C52" i="17"/>
  <c r="P229" i="4"/>
  <c r="O229" i="4"/>
  <c r="C229" i="4"/>
  <c r="R228" i="4"/>
  <c r="Q228" i="4" s="1"/>
  <c r="O228" i="17" s="1"/>
  <c r="D228" i="4"/>
  <c r="C228" i="4"/>
  <c r="R227" i="4"/>
  <c r="Q227" i="4" s="1"/>
  <c r="O227" i="17" s="1"/>
  <c r="D227" i="4"/>
  <c r="C227" i="4"/>
  <c r="P226" i="4"/>
  <c r="C226" i="4"/>
  <c r="P225" i="4"/>
  <c r="C225" i="4"/>
  <c r="R224" i="4"/>
  <c r="Q224" i="4" s="1"/>
  <c r="O224" i="17" s="1"/>
  <c r="D224" i="4"/>
  <c r="C224" i="4"/>
  <c r="P223" i="4"/>
  <c r="C223" i="4"/>
  <c r="E219" i="4"/>
  <c r="P219" i="4" s="1"/>
  <c r="C219" i="4"/>
  <c r="P218" i="4"/>
  <c r="C218" i="4"/>
  <c r="P217" i="4"/>
  <c r="C217" i="4"/>
  <c r="C216" i="4"/>
  <c r="C215" i="4"/>
  <c r="P214" i="4"/>
  <c r="C214" i="4"/>
  <c r="C213" i="4"/>
  <c r="P206" i="4"/>
  <c r="O206" i="4"/>
  <c r="C206" i="4"/>
  <c r="R205" i="4"/>
  <c r="Q205" i="4" s="1"/>
  <c r="F205" i="4"/>
  <c r="E205" i="4" s="1"/>
  <c r="D205" i="4"/>
  <c r="C205" i="4"/>
  <c r="R204" i="4"/>
  <c r="Q204" i="4" s="1"/>
  <c r="D204" i="4"/>
  <c r="C204" i="4"/>
  <c r="P203" i="4"/>
  <c r="C203" i="4"/>
  <c r="P202" i="4"/>
  <c r="C202" i="4"/>
  <c r="R201" i="4"/>
  <c r="Q201" i="4" s="1"/>
  <c r="O201" i="17" s="1"/>
  <c r="D201" i="4"/>
  <c r="C201" i="4"/>
  <c r="P200" i="4"/>
  <c r="C200" i="4"/>
  <c r="E196" i="4"/>
  <c r="P196" i="4" s="1"/>
  <c r="C196" i="4"/>
  <c r="P195" i="4"/>
  <c r="C195" i="4"/>
  <c r="P194" i="4"/>
  <c r="C194" i="4"/>
  <c r="C193" i="4"/>
  <c r="C192" i="4"/>
  <c r="P191" i="4"/>
  <c r="C191" i="4"/>
  <c r="C190" i="4"/>
  <c r="P183" i="4"/>
  <c r="C183" i="4"/>
  <c r="R182" i="4"/>
  <c r="Q182" i="4" s="1"/>
  <c r="D182" i="4"/>
  <c r="C182" i="4"/>
  <c r="R181" i="4"/>
  <c r="Q181" i="4"/>
  <c r="F181" i="4"/>
  <c r="E181" i="4" s="1"/>
  <c r="D181" i="4"/>
  <c r="C181" i="4"/>
  <c r="P180" i="4"/>
  <c r="O180" i="4"/>
  <c r="E170" i="4" s="1"/>
  <c r="C180" i="4"/>
  <c r="P179" i="4"/>
  <c r="C179" i="4"/>
  <c r="R178" i="4"/>
  <c r="Q178" i="4" s="1"/>
  <c r="D178" i="4"/>
  <c r="C178" i="4"/>
  <c r="P177" i="4"/>
  <c r="C177" i="4"/>
  <c r="C173" i="4"/>
  <c r="P172" i="4"/>
  <c r="C172" i="4"/>
  <c r="P171" i="4"/>
  <c r="C171" i="4"/>
  <c r="C170" i="4"/>
  <c r="C169" i="4"/>
  <c r="P168" i="4"/>
  <c r="C168" i="4"/>
  <c r="C167" i="4"/>
  <c r="P160" i="4"/>
  <c r="C160" i="4"/>
  <c r="R159" i="4"/>
  <c r="Q159" i="4"/>
  <c r="D159" i="4"/>
  <c r="C159" i="4"/>
  <c r="R158" i="4"/>
  <c r="Q158" i="4" s="1"/>
  <c r="D158" i="4"/>
  <c r="C158" i="4"/>
  <c r="P157" i="4"/>
  <c r="C157" i="4"/>
  <c r="P156" i="4"/>
  <c r="C156" i="4"/>
  <c r="R155" i="4"/>
  <c r="Q155" i="4"/>
  <c r="D155" i="4"/>
  <c r="C155" i="4"/>
  <c r="P154" i="4"/>
  <c r="C154" i="4"/>
  <c r="C150" i="4"/>
  <c r="P149" i="4"/>
  <c r="C149" i="4"/>
  <c r="P148" i="4"/>
  <c r="C148" i="4"/>
  <c r="C147" i="4"/>
  <c r="C146" i="4"/>
  <c r="P145" i="4"/>
  <c r="C145" i="4"/>
  <c r="C144" i="4"/>
  <c r="P137" i="4"/>
  <c r="C137" i="4"/>
  <c r="R136" i="4"/>
  <c r="Q136" i="4" s="1"/>
  <c r="F136" i="4"/>
  <c r="D136" i="4"/>
  <c r="C136" i="4"/>
  <c r="R135" i="4"/>
  <c r="Q135" i="4" s="1"/>
  <c r="D135" i="4"/>
  <c r="C135" i="4"/>
  <c r="P134" i="4"/>
  <c r="C134" i="4"/>
  <c r="P133" i="4"/>
  <c r="C133" i="4"/>
  <c r="R132" i="4"/>
  <c r="Q132" i="4" s="1"/>
  <c r="F132" i="4"/>
  <c r="D132" i="4"/>
  <c r="C132" i="4"/>
  <c r="P131" i="4"/>
  <c r="C131" i="4"/>
  <c r="C127" i="4"/>
  <c r="P126" i="4"/>
  <c r="C126" i="4"/>
  <c r="P125" i="4"/>
  <c r="C125" i="4"/>
  <c r="C124" i="4"/>
  <c r="C123" i="4"/>
  <c r="P122" i="4"/>
  <c r="C122" i="4"/>
  <c r="C121" i="4"/>
  <c r="P114" i="4"/>
  <c r="O114" i="4"/>
  <c r="C114" i="4"/>
  <c r="R113" i="4"/>
  <c r="Q113" i="4" s="1"/>
  <c r="D113" i="4"/>
  <c r="C113" i="4"/>
  <c r="R112" i="4"/>
  <c r="Q112" i="4" s="1"/>
  <c r="F112" i="4"/>
  <c r="D112" i="4"/>
  <c r="C112" i="4"/>
  <c r="P111" i="4"/>
  <c r="C111" i="4"/>
  <c r="P110" i="4"/>
  <c r="C110" i="4"/>
  <c r="R109" i="4"/>
  <c r="Q109" i="4" s="1"/>
  <c r="D109" i="4"/>
  <c r="C109" i="4"/>
  <c r="P108" i="4"/>
  <c r="C108" i="4"/>
  <c r="E104" i="4"/>
  <c r="P104" i="4" s="1"/>
  <c r="C104" i="4"/>
  <c r="P103" i="4"/>
  <c r="C103" i="4"/>
  <c r="P102" i="4"/>
  <c r="C102" i="4"/>
  <c r="C101" i="4"/>
  <c r="C100" i="4"/>
  <c r="P99" i="4"/>
  <c r="C99" i="4"/>
  <c r="C98" i="4"/>
  <c r="P91" i="4"/>
  <c r="C91" i="4"/>
  <c r="R90" i="4"/>
  <c r="Q90" i="4" s="1"/>
  <c r="D90" i="4"/>
  <c r="C90" i="4"/>
  <c r="R89" i="4"/>
  <c r="Q89" i="4" s="1"/>
  <c r="F89" i="4"/>
  <c r="D89" i="4"/>
  <c r="C89" i="4"/>
  <c r="P88" i="4"/>
  <c r="C88" i="4"/>
  <c r="P87" i="4"/>
  <c r="C87" i="4"/>
  <c r="R86" i="4"/>
  <c r="Q86" i="4" s="1"/>
  <c r="D86" i="4"/>
  <c r="C86" i="4"/>
  <c r="P85" i="4"/>
  <c r="C85" i="4"/>
  <c r="C81" i="4"/>
  <c r="P80" i="4"/>
  <c r="C80" i="4"/>
  <c r="P79" i="4"/>
  <c r="C79" i="4"/>
  <c r="C78" i="4"/>
  <c r="C77" i="4"/>
  <c r="P76" i="4"/>
  <c r="C76" i="4"/>
  <c r="C75" i="4"/>
  <c r="P68" i="4"/>
  <c r="O68" i="4"/>
  <c r="C68" i="4"/>
  <c r="R67" i="4"/>
  <c r="Q67" i="4"/>
  <c r="D67" i="4"/>
  <c r="C67" i="4"/>
  <c r="R66" i="4"/>
  <c r="Q66" i="4" s="1"/>
  <c r="D66" i="4"/>
  <c r="C66" i="4"/>
  <c r="P65" i="4"/>
  <c r="C65" i="4"/>
  <c r="P64" i="4"/>
  <c r="C64" i="4"/>
  <c r="R63" i="4"/>
  <c r="Q63" i="4"/>
  <c r="D63" i="4"/>
  <c r="C63" i="4"/>
  <c r="P62" i="4"/>
  <c r="C62" i="4"/>
  <c r="E58" i="4"/>
  <c r="R68" i="4" s="1"/>
  <c r="C58" i="4"/>
  <c r="P57" i="4"/>
  <c r="C57" i="4"/>
  <c r="P56" i="4"/>
  <c r="C56" i="4"/>
  <c r="C55" i="4"/>
  <c r="C54" i="4"/>
  <c r="P53" i="4"/>
  <c r="C53" i="4"/>
  <c r="C52" i="4"/>
  <c r="E230" i="2"/>
  <c r="J229" i="2"/>
  <c r="G229" i="2"/>
  <c r="F229" i="2"/>
  <c r="D229" i="2"/>
  <c r="F228" i="2"/>
  <c r="D228" i="2"/>
  <c r="F227" i="2"/>
  <c r="D227" i="2"/>
  <c r="J226" i="2"/>
  <c r="O226" i="4" s="1"/>
  <c r="G226" i="2"/>
  <c r="F226" i="2" s="1"/>
  <c r="D226" i="2"/>
  <c r="J225" i="2"/>
  <c r="O225" i="4" s="1"/>
  <c r="D225" i="2"/>
  <c r="F224" i="2"/>
  <c r="D224" i="2"/>
  <c r="J223" i="2"/>
  <c r="O223" i="4" s="1"/>
  <c r="D223" i="2"/>
  <c r="J219" i="2"/>
  <c r="F219" i="2"/>
  <c r="D219" i="2"/>
  <c r="D218" i="2"/>
  <c r="D217" i="2"/>
  <c r="J216" i="2"/>
  <c r="F216" i="2"/>
  <c r="E216" i="2" s="1"/>
  <c r="I216" i="2" s="1"/>
  <c r="D216" i="2"/>
  <c r="J215" i="2"/>
  <c r="G225" i="2" s="1"/>
  <c r="F225" i="2" s="1"/>
  <c r="F215" i="2"/>
  <c r="D215" i="2"/>
  <c r="D214" i="2"/>
  <c r="F213" i="2"/>
  <c r="J213" i="2" s="1"/>
  <c r="G223" i="2" s="1"/>
  <c r="D213" i="2"/>
  <c r="B213" i="2"/>
  <c r="E213" i="2" s="1"/>
  <c r="I213" i="2" s="1"/>
  <c r="E207" i="2"/>
  <c r="J206" i="2"/>
  <c r="G206" i="2"/>
  <c r="F206" i="2"/>
  <c r="D206" i="2"/>
  <c r="F205" i="2"/>
  <c r="D205" i="2"/>
  <c r="F204" i="2"/>
  <c r="D204" i="2"/>
  <c r="J203" i="2"/>
  <c r="O203" i="4" s="1"/>
  <c r="E193" i="4" s="1"/>
  <c r="D203" i="2"/>
  <c r="J202" i="2"/>
  <c r="O202" i="4" s="1"/>
  <c r="D202" i="2"/>
  <c r="F201" i="2"/>
  <c r="D201" i="2"/>
  <c r="J200" i="2"/>
  <c r="O200" i="4" s="1"/>
  <c r="D200" i="2"/>
  <c r="J196" i="2"/>
  <c r="F196" i="2"/>
  <c r="D196" i="2"/>
  <c r="D195" i="2"/>
  <c r="D194" i="2"/>
  <c r="F193" i="2"/>
  <c r="E193" i="2" s="1"/>
  <c r="I193" i="2" s="1"/>
  <c r="D193" i="2"/>
  <c r="J192" i="2"/>
  <c r="G202" i="2" s="1"/>
  <c r="F202" i="2" s="1"/>
  <c r="F192" i="2"/>
  <c r="D192" i="2"/>
  <c r="D191" i="2"/>
  <c r="F190" i="2"/>
  <c r="J190" i="2" s="1"/>
  <c r="G200" i="2" s="1"/>
  <c r="D190" i="2"/>
  <c r="B190" i="2"/>
  <c r="E190" i="2" s="1"/>
  <c r="I190" i="2" s="1"/>
  <c r="E184" i="2"/>
  <c r="J183" i="2"/>
  <c r="O183" i="4" s="1"/>
  <c r="D183" i="2"/>
  <c r="F182" i="2"/>
  <c r="D182" i="2"/>
  <c r="F181" i="2"/>
  <c r="D181" i="2"/>
  <c r="J180" i="2"/>
  <c r="G180" i="2"/>
  <c r="F180" i="2"/>
  <c r="D180" i="2"/>
  <c r="J179" i="2"/>
  <c r="O179" i="4" s="1"/>
  <c r="D179" i="2"/>
  <c r="F178" i="2"/>
  <c r="D178" i="2"/>
  <c r="J177" i="2"/>
  <c r="O177" i="4" s="1"/>
  <c r="E167" i="4" s="1"/>
  <c r="G177" i="2"/>
  <c r="F177" i="2" s="1"/>
  <c r="D177" i="2"/>
  <c r="J173" i="2"/>
  <c r="G183" i="2" s="1"/>
  <c r="F183" i="2" s="1"/>
  <c r="F173" i="2"/>
  <c r="D173" i="2"/>
  <c r="D172" i="2"/>
  <c r="D171" i="2"/>
  <c r="J170" i="2"/>
  <c r="F170" i="2"/>
  <c r="E170" i="2" s="1"/>
  <c r="I170" i="2" s="1"/>
  <c r="D170" i="2"/>
  <c r="J169" i="2"/>
  <c r="G179" i="2" s="1"/>
  <c r="F179" i="2" s="1"/>
  <c r="F169" i="2"/>
  <c r="D169" i="2"/>
  <c r="D168" i="2"/>
  <c r="F167" i="2"/>
  <c r="J167" i="2" s="1"/>
  <c r="D167" i="2"/>
  <c r="B167" i="2"/>
  <c r="E167" i="2" s="1"/>
  <c r="I167" i="2" s="1"/>
  <c r="E161" i="2"/>
  <c r="J160" i="2"/>
  <c r="O160" i="4" s="1"/>
  <c r="E150" i="4" s="1"/>
  <c r="R160" i="4" s="1"/>
  <c r="P160" i="17" s="1"/>
  <c r="D160" i="2"/>
  <c r="F159" i="2"/>
  <c r="D159" i="2"/>
  <c r="F158" i="2"/>
  <c r="D158" i="2"/>
  <c r="J157" i="2"/>
  <c r="O157" i="4" s="1"/>
  <c r="E147" i="4" s="1"/>
  <c r="D157" i="2"/>
  <c r="J156" i="2"/>
  <c r="O156" i="4" s="1"/>
  <c r="D156" i="2"/>
  <c r="F155" i="2"/>
  <c r="D155" i="2"/>
  <c r="J154" i="2"/>
  <c r="O154" i="4" s="1"/>
  <c r="E144" i="4" s="1"/>
  <c r="G154" i="2"/>
  <c r="F154" i="2" s="1"/>
  <c r="D154" i="2"/>
  <c r="J150" i="2"/>
  <c r="G160" i="2" s="1"/>
  <c r="F160" i="2" s="1"/>
  <c r="F150" i="2"/>
  <c r="D150" i="2"/>
  <c r="D149" i="2"/>
  <c r="D148" i="2"/>
  <c r="F147" i="2"/>
  <c r="E147" i="2" s="1"/>
  <c r="I147" i="2" s="1"/>
  <c r="D147" i="2"/>
  <c r="J146" i="2"/>
  <c r="G156" i="2" s="1"/>
  <c r="F156" i="2" s="1"/>
  <c r="F146" i="2"/>
  <c r="D146" i="2"/>
  <c r="D145" i="2"/>
  <c r="F144" i="2"/>
  <c r="J144" i="2" s="1"/>
  <c r="D144" i="2"/>
  <c r="B144" i="2"/>
  <c r="E144" i="2" s="1"/>
  <c r="I144" i="2" s="1"/>
  <c r="E138" i="2"/>
  <c r="J137" i="2"/>
  <c r="O137" i="4" s="1"/>
  <c r="E127" i="4" s="1"/>
  <c r="P127" i="4" s="1"/>
  <c r="D137" i="2"/>
  <c r="F136" i="2"/>
  <c r="D136" i="2"/>
  <c r="F135" i="2"/>
  <c r="D135" i="2"/>
  <c r="J134" i="2"/>
  <c r="O134" i="4" s="1"/>
  <c r="D134" i="2"/>
  <c r="J133" i="2"/>
  <c r="O133" i="4" s="1"/>
  <c r="D133" i="2"/>
  <c r="F132" i="2"/>
  <c r="D132" i="2"/>
  <c r="J131" i="2"/>
  <c r="O131" i="4" s="1"/>
  <c r="E121" i="4" s="1"/>
  <c r="D131" i="2"/>
  <c r="J127" i="2"/>
  <c r="G137" i="2" s="1"/>
  <c r="F137" i="2" s="1"/>
  <c r="F127" i="2"/>
  <c r="D127" i="2"/>
  <c r="D126" i="2"/>
  <c r="D125" i="2"/>
  <c r="F124" i="2"/>
  <c r="E124" i="2" s="1"/>
  <c r="I124" i="2" s="1"/>
  <c r="D124" i="2"/>
  <c r="J123" i="2"/>
  <c r="G133" i="2" s="1"/>
  <c r="F133" i="2" s="1"/>
  <c r="F123" i="2"/>
  <c r="D123" i="2"/>
  <c r="D122" i="2"/>
  <c r="F121" i="2"/>
  <c r="J121" i="2" s="1"/>
  <c r="G131" i="2" s="1"/>
  <c r="F131" i="2" s="1"/>
  <c r="E121" i="2"/>
  <c r="I121" i="2" s="1"/>
  <c r="D121" i="2"/>
  <c r="B121" i="2"/>
  <c r="E130" i="2" s="1"/>
  <c r="E115" i="2"/>
  <c r="J114" i="2"/>
  <c r="G114" i="2"/>
  <c r="F114" i="2"/>
  <c r="D114" i="2"/>
  <c r="F113" i="2"/>
  <c r="D113" i="2"/>
  <c r="F112" i="2"/>
  <c r="D112" i="2"/>
  <c r="J111" i="2"/>
  <c r="O111" i="4" s="1"/>
  <c r="E101" i="4" s="1"/>
  <c r="D111" i="2"/>
  <c r="J110" i="2"/>
  <c r="O110" i="4" s="1"/>
  <c r="E100" i="4" s="1"/>
  <c r="P100" i="4" s="1"/>
  <c r="D110" i="2"/>
  <c r="F109" i="2"/>
  <c r="D109" i="2"/>
  <c r="J108" i="2"/>
  <c r="O108" i="4" s="1"/>
  <c r="E98" i="4" s="1"/>
  <c r="D108" i="2"/>
  <c r="J104" i="2"/>
  <c r="F104" i="2"/>
  <c r="D104" i="2"/>
  <c r="D103" i="2"/>
  <c r="D102" i="2"/>
  <c r="F101" i="2"/>
  <c r="E101" i="2" s="1"/>
  <c r="I101" i="2" s="1"/>
  <c r="D101" i="2"/>
  <c r="J100" i="2"/>
  <c r="G110" i="2" s="1"/>
  <c r="F110" i="2" s="1"/>
  <c r="F100" i="2"/>
  <c r="D100" i="2"/>
  <c r="D99" i="2"/>
  <c r="F98" i="2"/>
  <c r="J98" i="2" s="1"/>
  <c r="G108" i="2" s="1"/>
  <c r="F108" i="2" s="1"/>
  <c r="E98" i="2"/>
  <c r="I98" i="2" s="1"/>
  <c r="D98" i="2"/>
  <c r="B98" i="2"/>
  <c r="E107" i="2" s="1"/>
  <c r="E92" i="2"/>
  <c r="J91" i="2"/>
  <c r="O91" i="4" s="1"/>
  <c r="D91" i="2"/>
  <c r="F90" i="2"/>
  <c r="D90" i="2"/>
  <c r="F89" i="2"/>
  <c r="D89" i="2"/>
  <c r="J88" i="2"/>
  <c r="O88" i="4" s="1"/>
  <c r="E78" i="4" s="1"/>
  <c r="D88" i="2"/>
  <c r="J87" i="2"/>
  <c r="O87" i="4" s="1"/>
  <c r="D87" i="2"/>
  <c r="F86" i="2"/>
  <c r="D86" i="2"/>
  <c r="J85" i="2"/>
  <c r="O85" i="4" s="1"/>
  <c r="E75" i="4" s="1"/>
  <c r="G85" i="2"/>
  <c r="F85" i="2" s="1"/>
  <c r="D85" i="2"/>
  <c r="J81" i="2"/>
  <c r="G91" i="2" s="1"/>
  <c r="F91" i="2" s="1"/>
  <c r="F81" i="2"/>
  <c r="D81" i="2"/>
  <c r="D80" i="2"/>
  <c r="D79" i="2"/>
  <c r="F78" i="2"/>
  <c r="E78" i="2" s="1"/>
  <c r="I78" i="2" s="1"/>
  <c r="D78" i="2"/>
  <c r="J77" i="2"/>
  <c r="G87" i="2" s="1"/>
  <c r="F77" i="2"/>
  <c r="D77" i="2"/>
  <c r="D76" i="2"/>
  <c r="F75" i="2"/>
  <c r="J75" i="2" s="1"/>
  <c r="E75" i="2"/>
  <c r="I75" i="2" s="1"/>
  <c r="D75" i="2"/>
  <c r="B75" i="2"/>
  <c r="E84" i="2" s="1"/>
  <c r="E69" i="2"/>
  <c r="J68" i="2"/>
  <c r="G68" i="2"/>
  <c r="F68" i="2"/>
  <c r="D68" i="2"/>
  <c r="F67" i="2"/>
  <c r="D67" i="2"/>
  <c r="F66" i="2"/>
  <c r="D66" i="2"/>
  <c r="J65" i="2"/>
  <c r="O65" i="4" s="1"/>
  <c r="D65" i="2"/>
  <c r="J64" i="2"/>
  <c r="O64" i="4" s="1"/>
  <c r="E54" i="4" s="1"/>
  <c r="R64" i="4" s="1"/>
  <c r="P64" i="17" s="1"/>
  <c r="D64" i="2"/>
  <c r="F63" i="2"/>
  <c r="D63" i="2"/>
  <c r="J62" i="2"/>
  <c r="O62" i="4" s="1"/>
  <c r="E52" i="4" s="1"/>
  <c r="G62" i="2"/>
  <c r="F62" i="2"/>
  <c r="D62" i="2"/>
  <c r="J58" i="2"/>
  <c r="F58" i="2"/>
  <c r="D58" i="2"/>
  <c r="D57" i="2"/>
  <c r="D56" i="2"/>
  <c r="F55" i="2"/>
  <c r="E55" i="2" s="1"/>
  <c r="I55" i="2" s="1"/>
  <c r="D55" i="2"/>
  <c r="J54" i="2"/>
  <c r="G64" i="2" s="1"/>
  <c r="F64" i="2" s="1"/>
  <c r="F54" i="2"/>
  <c r="D54" i="2"/>
  <c r="D53" i="2"/>
  <c r="F52" i="2"/>
  <c r="J52" i="2" s="1"/>
  <c r="D52" i="2"/>
  <c r="B52" i="2"/>
  <c r="E52" i="2" s="1"/>
  <c r="I52" i="2" s="1"/>
  <c r="P193" i="4" l="1"/>
  <c r="R157" i="4"/>
  <c r="P157" i="17" s="1"/>
  <c r="P101" i="4"/>
  <c r="P78" i="4"/>
  <c r="E215" i="4"/>
  <c r="P215" i="4" s="1"/>
  <c r="E169" i="4"/>
  <c r="P169" i="4" s="1"/>
  <c r="E146" i="4"/>
  <c r="R156" i="4" s="1"/>
  <c r="P156" i="17" s="1"/>
  <c r="E77" i="4"/>
  <c r="P77" i="4" s="1"/>
  <c r="H167" i="4"/>
  <c r="D177" i="4"/>
  <c r="P167" i="4"/>
  <c r="P144" i="4"/>
  <c r="H121" i="4"/>
  <c r="H98" i="4"/>
  <c r="H75" i="4"/>
  <c r="P52" i="4"/>
  <c r="F228" i="4"/>
  <c r="E191" i="17"/>
  <c r="D201" i="17" s="1"/>
  <c r="P201" i="17"/>
  <c r="F201" i="4"/>
  <c r="E201" i="4" s="1"/>
  <c r="P228" i="17"/>
  <c r="E218" i="17" s="1"/>
  <c r="D228" i="17" s="1"/>
  <c r="E217" i="17"/>
  <c r="H217" i="17" s="1"/>
  <c r="P227" i="17"/>
  <c r="G230" i="2"/>
  <c r="F230" i="2" s="1"/>
  <c r="E216" i="4"/>
  <c r="E123" i="4"/>
  <c r="P123" i="4" s="1"/>
  <c r="E213" i="4"/>
  <c r="E192" i="4"/>
  <c r="P192" i="4" s="1"/>
  <c r="G207" i="2"/>
  <c r="E190" i="4"/>
  <c r="H190" i="4" s="1"/>
  <c r="E124" i="4"/>
  <c r="R134" i="4" s="1"/>
  <c r="P134" i="17" s="1"/>
  <c r="E173" i="4"/>
  <c r="H173" i="4" s="1"/>
  <c r="G184" i="2"/>
  <c r="F184" i="2" s="1"/>
  <c r="E81" i="4"/>
  <c r="P81" i="4" s="1"/>
  <c r="E55" i="4"/>
  <c r="P224" i="17"/>
  <c r="E214" i="17" s="1"/>
  <c r="F224" i="4"/>
  <c r="E224" i="4" s="1"/>
  <c r="E228" i="4"/>
  <c r="E132" i="4"/>
  <c r="E136" i="4"/>
  <c r="E112" i="4"/>
  <c r="E89" i="4"/>
  <c r="F200" i="2"/>
  <c r="F223" i="2"/>
  <c r="D229" i="18"/>
  <c r="P194" i="18"/>
  <c r="D204" i="18"/>
  <c r="D206" i="18"/>
  <c r="D205" i="18"/>
  <c r="D178" i="18"/>
  <c r="D182" i="18"/>
  <c r="D155" i="18"/>
  <c r="R155" i="18"/>
  <c r="Q155" i="18" s="1"/>
  <c r="D159" i="18"/>
  <c r="R159" i="18"/>
  <c r="Q159" i="18" s="1"/>
  <c r="P148" i="18"/>
  <c r="D158" i="18"/>
  <c r="D132" i="18"/>
  <c r="D136" i="18"/>
  <c r="P102" i="18"/>
  <c r="D112" i="18"/>
  <c r="D114" i="18"/>
  <c r="D109" i="18"/>
  <c r="D113" i="18"/>
  <c r="D86" i="18"/>
  <c r="R86" i="18"/>
  <c r="Q86" i="18" s="1"/>
  <c r="D90" i="18"/>
  <c r="R90" i="18"/>
  <c r="Q90" i="18" s="1"/>
  <c r="P79" i="18"/>
  <c r="D89" i="18"/>
  <c r="P56" i="18"/>
  <c r="D66" i="18"/>
  <c r="D68" i="18"/>
  <c r="D63" i="18"/>
  <c r="D67" i="18"/>
  <c r="R227" i="17"/>
  <c r="R229" i="17"/>
  <c r="P217" i="17"/>
  <c r="P218" i="17"/>
  <c r="H219" i="17"/>
  <c r="P219" i="17"/>
  <c r="R201" i="17"/>
  <c r="R204" i="17"/>
  <c r="R205" i="17"/>
  <c r="R206" i="17"/>
  <c r="P191" i="17"/>
  <c r="H194" i="17"/>
  <c r="P194" i="17"/>
  <c r="H195" i="17"/>
  <c r="P195" i="17"/>
  <c r="H196" i="17"/>
  <c r="P196" i="17"/>
  <c r="R178" i="17"/>
  <c r="R181" i="17"/>
  <c r="R182" i="17"/>
  <c r="H168" i="17"/>
  <c r="P168" i="17"/>
  <c r="H171" i="17"/>
  <c r="H172" i="17"/>
  <c r="R155" i="17"/>
  <c r="R158" i="17"/>
  <c r="R159" i="17"/>
  <c r="H145" i="17"/>
  <c r="P145" i="17"/>
  <c r="H148" i="17"/>
  <c r="P148" i="17"/>
  <c r="H149" i="17"/>
  <c r="P149" i="17"/>
  <c r="R132" i="17"/>
  <c r="R135" i="17"/>
  <c r="R136" i="17"/>
  <c r="H122" i="17"/>
  <c r="H125" i="17"/>
  <c r="H126" i="17"/>
  <c r="R109" i="17"/>
  <c r="R112" i="17"/>
  <c r="R113" i="17"/>
  <c r="R114" i="17"/>
  <c r="H99" i="17"/>
  <c r="P99" i="17"/>
  <c r="H102" i="17"/>
  <c r="P102" i="17"/>
  <c r="H103" i="17"/>
  <c r="P103" i="17"/>
  <c r="H104" i="17"/>
  <c r="P104" i="17"/>
  <c r="R86" i="17"/>
  <c r="R89" i="17"/>
  <c r="R90" i="17"/>
  <c r="H76" i="17"/>
  <c r="P76" i="17"/>
  <c r="H79" i="17"/>
  <c r="P79" i="17"/>
  <c r="H80" i="17"/>
  <c r="P80" i="17"/>
  <c r="R63" i="17"/>
  <c r="R66" i="17"/>
  <c r="R67" i="17"/>
  <c r="R68" i="17"/>
  <c r="H53" i="17"/>
  <c r="H56" i="17"/>
  <c r="H57" i="17"/>
  <c r="H58" i="17"/>
  <c r="F227" i="4"/>
  <c r="E227" i="4" s="1"/>
  <c r="R229" i="4"/>
  <c r="D225" i="4"/>
  <c r="D229" i="4"/>
  <c r="H215" i="4"/>
  <c r="H216" i="4"/>
  <c r="H219" i="4"/>
  <c r="D200" i="4"/>
  <c r="R203" i="4"/>
  <c r="P203" i="17" s="1"/>
  <c r="F204" i="4"/>
  <c r="E204" i="4" s="1"/>
  <c r="R206" i="4"/>
  <c r="D203" i="4"/>
  <c r="D206" i="4"/>
  <c r="H193" i="4"/>
  <c r="H196" i="4"/>
  <c r="D179" i="4"/>
  <c r="R179" i="4"/>
  <c r="P179" i="17" s="1"/>
  <c r="P170" i="4"/>
  <c r="H170" i="4"/>
  <c r="D180" i="4"/>
  <c r="R180" i="4"/>
  <c r="P180" i="17" s="1"/>
  <c r="R177" i="4"/>
  <c r="P177" i="17" s="1"/>
  <c r="F178" i="4"/>
  <c r="E178" i="4" s="1"/>
  <c r="F182" i="4"/>
  <c r="E182" i="4" s="1"/>
  <c r="F157" i="4"/>
  <c r="Q157" i="4"/>
  <c r="O157" i="17" s="1"/>
  <c r="E147" i="17" s="1"/>
  <c r="R157" i="17" s="1"/>
  <c r="F160" i="4"/>
  <c r="Q160" i="4"/>
  <c r="O160" i="17" s="1"/>
  <c r="E150" i="17" s="1"/>
  <c r="D160" i="17" s="1"/>
  <c r="R154" i="4"/>
  <c r="P154" i="17" s="1"/>
  <c r="D157" i="4"/>
  <c r="D160" i="4"/>
  <c r="H144" i="4"/>
  <c r="P146" i="4"/>
  <c r="H147" i="4"/>
  <c r="P147" i="4"/>
  <c r="H150" i="4"/>
  <c r="P150" i="4"/>
  <c r="D154" i="4"/>
  <c r="F158" i="4"/>
  <c r="E158" i="4" s="1"/>
  <c r="D131" i="4"/>
  <c r="F135" i="4"/>
  <c r="E135" i="4" s="1"/>
  <c r="R137" i="4"/>
  <c r="P137" i="17" s="1"/>
  <c r="P121" i="4"/>
  <c r="R131" i="4"/>
  <c r="P131" i="17" s="1"/>
  <c r="D137" i="4"/>
  <c r="H127" i="4"/>
  <c r="D108" i="4"/>
  <c r="R110" i="4"/>
  <c r="P110" i="17" s="1"/>
  <c r="R111" i="4"/>
  <c r="P111" i="17" s="1"/>
  <c r="R114" i="4"/>
  <c r="P98" i="4"/>
  <c r="R108" i="4"/>
  <c r="P108" i="17" s="1"/>
  <c r="D110" i="4"/>
  <c r="D111" i="4"/>
  <c r="F113" i="4"/>
  <c r="E113" i="4" s="1"/>
  <c r="D114" i="4"/>
  <c r="H100" i="4"/>
  <c r="H101" i="4"/>
  <c r="H104" i="4"/>
  <c r="D85" i="4"/>
  <c r="R87" i="4"/>
  <c r="P87" i="17" s="1"/>
  <c r="R88" i="4"/>
  <c r="P88" i="17" s="1"/>
  <c r="P75" i="4"/>
  <c r="R85" i="4"/>
  <c r="P85" i="17" s="1"/>
  <c r="D87" i="4"/>
  <c r="D88" i="4"/>
  <c r="F90" i="4"/>
  <c r="E90" i="4" s="1"/>
  <c r="H77" i="4"/>
  <c r="H78" i="4"/>
  <c r="F64" i="4"/>
  <c r="Q64" i="4"/>
  <c r="O64" i="17" s="1"/>
  <c r="E54" i="17" s="1"/>
  <c r="F68" i="4"/>
  <c r="E68" i="4" s="1"/>
  <c r="Q68" i="4"/>
  <c r="R62" i="4"/>
  <c r="P62" i="17" s="1"/>
  <c r="D64" i="4"/>
  <c r="D65" i="4"/>
  <c r="D68" i="4"/>
  <c r="H52" i="4"/>
  <c r="H54" i="4"/>
  <c r="P54" i="4"/>
  <c r="H58" i="4"/>
  <c r="P58" i="4"/>
  <c r="D62" i="4"/>
  <c r="F66" i="4"/>
  <c r="E66" i="4" s="1"/>
  <c r="E215" i="2"/>
  <c r="I215" i="2" s="1"/>
  <c r="E219" i="2"/>
  <c r="I219" i="2" s="1"/>
  <c r="E222" i="2"/>
  <c r="F207" i="2"/>
  <c r="E192" i="2"/>
  <c r="I192" i="2" s="1"/>
  <c r="J193" i="2"/>
  <c r="G203" i="2" s="1"/>
  <c r="F203" i="2" s="1"/>
  <c r="E196" i="2"/>
  <c r="I196" i="2" s="1"/>
  <c r="E199" i="2"/>
  <c r="E169" i="2"/>
  <c r="I169" i="2" s="1"/>
  <c r="E173" i="2"/>
  <c r="I173" i="2" s="1"/>
  <c r="E176" i="2"/>
  <c r="E146" i="2"/>
  <c r="I146" i="2" s="1"/>
  <c r="J147" i="2"/>
  <c r="G157" i="2" s="1"/>
  <c r="F157" i="2" s="1"/>
  <c r="E150" i="2"/>
  <c r="I150" i="2" s="1"/>
  <c r="E153" i="2"/>
  <c r="E139" i="2"/>
  <c r="E123" i="2"/>
  <c r="I123" i="2" s="1"/>
  <c r="J124" i="2"/>
  <c r="E127" i="2"/>
  <c r="I127" i="2" s="1"/>
  <c r="E116" i="2"/>
  <c r="E100" i="2"/>
  <c r="I100" i="2" s="1"/>
  <c r="J101" i="2"/>
  <c r="E104" i="2"/>
  <c r="I104" i="2" s="1"/>
  <c r="E93" i="2"/>
  <c r="F87" i="2"/>
  <c r="E77" i="2"/>
  <c r="I77" i="2" s="1"/>
  <c r="J78" i="2"/>
  <c r="E81" i="2"/>
  <c r="I81" i="2" s="1"/>
  <c r="E54" i="2"/>
  <c r="I54" i="2" s="1"/>
  <c r="J55" i="2"/>
  <c r="G65" i="2" s="1"/>
  <c r="F65" i="2" s="1"/>
  <c r="E58" i="2"/>
  <c r="I58" i="2" s="1"/>
  <c r="E61" i="2"/>
  <c r="C45" i="18"/>
  <c r="P44" i="18"/>
  <c r="O44" i="18"/>
  <c r="C44" i="18"/>
  <c r="P43" i="18"/>
  <c r="O43" i="18"/>
  <c r="C43" i="18"/>
  <c r="C42" i="18"/>
  <c r="C41" i="18"/>
  <c r="P40" i="18"/>
  <c r="O40" i="18"/>
  <c r="C40" i="18"/>
  <c r="C39" i="18"/>
  <c r="O35" i="18"/>
  <c r="D35" i="18"/>
  <c r="C35" i="18"/>
  <c r="O34" i="18"/>
  <c r="E34" i="18"/>
  <c r="R44" i="18" s="1"/>
  <c r="Q44" i="18" s="1"/>
  <c r="C34" i="18"/>
  <c r="O33" i="18"/>
  <c r="E33" i="18"/>
  <c r="R43" i="18" s="1"/>
  <c r="Q43" i="18" s="1"/>
  <c r="C33" i="18"/>
  <c r="O32" i="18"/>
  <c r="D32" i="18"/>
  <c r="C32" i="18"/>
  <c r="O31" i="18"/>
  <c r="C31" i="18"/>
  <c r="O30" i="18"/>
  <c r="E30" i="18"/>
  <c r="R40" i="18" s="1"/>
  <c r="Q40" i="18" s="1"/>
  <c r="C30" i="18"/>
  <c r="O29" i="18"/>
  <c r="C29" i="18"/>
  <c r="C45" i="17"/>
  <c r="P44" i="17"/>
  <c r="O44" i="17"/>
  <c r="C44" i="17"/>
  <c r="P43" i="17"/>
  <c r="O43" i="17"/>
  <c r="C43" i="17"/>
  <c r="C42" i="17"/>
  <c r="C41" i="17"/>
  <c r="P40" i="17"/>
  <c r="O40" i="17"/>
  <c r="C40" i="17"/>
  <c r="C39" i="17"/>
  <c r="D35" i="17"/>
  <c r="C35" i="17"/>
  <c r="E34" i="17"/>
  <c r="D44" i="17" s="1"/>
  <c r="C34" i="17"/>
  <c r="E33" i="17"/>
  <c r="D43" i="17" s="1"/>
  <c r="C33" i="17"/>
  <c r="D32" i="17"/>
  <c r="C32" i="17"/>
  <c r="D31" i="17"/>
  <c r="C31" i="17"/>
  <c r="E30" i="17"/>
  <c r="D40" i="17" s="1"/>
  <c r="D30" i="17"/>
  <c r="C30" i="17"/>
  <c r="D29" i="17"/>
  <c r="C29" i="17"/>
  <c r="P45" i="4"/>
  <c r="C45" i="4"/>
  <c r="R44" i="4"/>
  <c r="Q44" i="4" s="1"/>
  <c r="D44" i="4"/>
  <c r="C44" i="4"/>
  <c r="R43" i="4"/>
  <c r="Q43" i="4"/>
  <c r="F43" i="4"/>
  <c r="E43" i="4" s="1"/>
  <c r="D43" i="4"/>
  <c r="C43" i="4"/>
  <c r="P42" i="4"/>
  <c r="C42" i="4"/>
  <c r="P41" i="4"/>
  <c r="C41" i="4"/>
  <c r="R40" i="4"/>
  <c r="Q40" i="4" s="1"/>
  <c r="D40" i="4"/>
  <c r="C40" i="4"/>
  <c r="P39" i="4"/>
  <c r="C39" i="4"/>
  <c r="C35" i="4"/>
  <c r="P34" i="4"/>
  <c r="C34" i="4"/>
  <c r="P33" i="4"/>
  <c r="C33" i="4"/>
  <c r="C32" i="4"/>
  <c r="C31" i="4"/>
  <c r="P30" i="4"/>
  <c r="C30" i="4"/>
  <c r="C29" i="4"/>
  <c r="D12" i="18"/>
  <c r="D9" i="18"/>
  <c r="D12" i="17"/>
  <c r="D9" i="17"/>
  <c r="D8" i="17"/>
  <c r="D7" i="17"/>
  <c r="D6" i="17"/>
  <c r="E46" i="2"/>
  <c r="J45" i="2"/>
  <c r="O45" i="4" s="1"/>
  <c r="E35" i="4" s="1"/>
  <c r="D45" i="2"/>
  <c r="F44" i="2"/>
  <c r="D44" i="2"/>
  <c r="F43" i="2"/>
  <c r="D43" i="2"/>
  <c r="J42" i="2"/>
  <c r="O42" i="4" s="1"/>
  <c r="D42" i="2"/>
  <c r="J41" i="2"/>
  <c r="O41" i="4" s="1"/>
  <c r="D41" i="2"/>
  <c r="F40" i="2"/>
  <c r="D40" i="2"/>
  <c r="J39" i="2"/>
  <c r="O39" i="4" s="1"/>
  <c r="D39" i="2"/>
  <c r="J35" i="2"/>
  <c r="G45" i="2" s="1"/>
  <c r="F45" i="2" s="1"/>
  <c r="F35" i="2"/>
  <c r="D35" i="2"/>
  <c r="D34" i="2"/>
  <c r="D33" i="2"/>
  <c r="F32" i="2"/>
  <c r="E32" i="2" s="1"/>
  <c r="I32" i="2" s="1"/>
  <c r="D32" i="2"/>
  <c r="J31" i="2"/>
  <c r="G41" i="2" s="1"/>
  <c r="F41" i="2" s="1"/>
  <c r="F31" i="2"/>
  <c r="D31" i="2"/>
  <c r="D30" i="2"/>
  <c r="F29" i="2"/>
  <c r="J29" i="2" s="1"/>
  <c r="G39" i="2" s="1"/>
  <c r="F39" i="2" s="1"/>
  <c r="E29" i="2"/>
  <c r="I29" i="2" s="1"/>
  <c r="D29" i="2"/>
  <c r="B29" i="2"/>
  <c r="E38" i="2" s="1"/>
  <c r="B6" i="2"/>
  <c r="E23" i="2"/>
  <c r="F12" i="2"/>
  <c r="F9" i="2"/>
  <c r="F8" i="2"/>
  <c r="F6" i="2"/>
  <c r="C22" i="18"/>
  <c r="C21" i="18"/>
  <c r="C20" i="18"/>
  <c r="C19" i="18"/>
  <c r="C18" i="18"/>
  <c r="C17" i="18"/>
  <c r="C16" i="18"/>
  <c r="C12" i="18"/>
  <c r="C11" i="18"/>
  <c r="C10" i="18"/>
  <c r="C9" i="18"/>
  <c r="C8" i="18"/>
  <c r="C7" i="18"/>
  <c r="C6" i="18"/>
  <c r="D17" i="4"/>
  <c r="D20" i="4"/>
  <c r="D21" i="4"/>
  <c r="Q21" i="4"/>
  <c r="O21" i="17" s="1"/>
  <c r="E11" i="17" s="1"/>
  <c r="D21" i="17" s="1"/>
  <c r="R17" i="4"/>
  <c r="P17" i="17" s="1"/>
  <c r="R20" i="4"/>
  <c r="Q20" i="4" s="1"/>
  <c r="O20" i="17" s="1"/>
  <c r="R21" i="4"/>
  <c r="P21" i="17" s="1"/>
  <c r="C22" i="17"/>
  <c r="C21" i="17"/>
  <c r="C20" i="17"/>
  <c r="C19" i="17"/>
  <c r="C18" i="17"/>
  <c r="C17" i="17"/>
  <c r="C16" i="17"/>
  <c r="C12" i="17"/>
  <c r="C11" i="17"/>
  <c r="C10" i="17"/>
  <c r="C9" i="17"/>
  <c r="C8" i="17"/>
  <c r="C7" i="17"/>
  <c r="C6" i="17"/>
  <c r="P10" i="4"/>
  <c r="P11" i="4"/>
  <c r="P7" i="4"/>
  <c r="F21" i="4"/>
  <c r="P22" i="4"/>
  <c r="P124" i="4" l="1"/>
  <c r="G84" i="2"/>
  <c r="D84" i="4" s="1"/>
  <c r="G88" i="2"/>
  <c r="R65" i="4"/>
  <c r="H55" i="4"/>
  <c r="P55" i="4"/>
  <c r="H146" i="4"/>
  <c r="F156" i="4"/>
  <c r="E156" i="4" s="1"/>
  <c r="D156" i="4"/>
  <c r="D161" i="4" s="1"/>
  <c r="H169" i="4"/>
  <c r="R225" i="4"/>
  <c r="P225" i="17" s="1"/>
  <c r="D202" i="4"/>
  <c r="H192" i="4"/>
  <c r="R202" i="4"/>
  <c r="P202" i="17" s="1"/>
  <c r="Q156" i="4"/>
  <c r="O156" i="17" s="1"/>
  <c r="E146" i="17" s="1"/>
  <c r="H123" i="4"/>
  <c r="R133" i="4"/>
  <c r="P133" i="17" s="1"/>
  <c r="E31" i="4"/>
  <c r="P31" i="4" s="1"/>
  <c r="H213" i="4"/>
  <c r="R200" i="4"/>
  <c r="P200" i="17" s="1"/>
  <c r="P190" i="4"/>
  <c r="D183" i="4"/>
  <c r="P173" i="4"/>
  <c r="D133" i="4"/>
  <c r="H218" i="17"/>
  <c r="R228" i="17"/>
  <c r="P216" i="4"/>
  <c r="D226" i="4"/>
  <c r="R226" i="4"/>
  <c r="P226" i="17" s="1"/>
  <c r="E32" i="4"/>
  <c r="P32" i="4" s="1"/>
  <c r="H191" i="17"/>
  <c r="E191" i="18"/>
  <c r="P201" i="18"/>
  <c r="E218" i="18"/>
  <c r="P228" i="18"/>
  <c r="P227" i="18"/>
  <c r="E217" i="18"/>
  <c r="P213" i="4"/>
  <c r="R223" i="4"/>
  <c r="P223" i="17" s="1"/>
  <c r="D134" i="4"/>
  <c r="H124" i="4"/>
  <c r="E29" i="4"/>
  <c r="D39" i="4" s="1"/>
  <c r="D223" i="4"/>
  <c r="R183" i="4"/>
  <c r="P183" i="17" s="1"/>
  <c r="H150" i="17"/>
  <c r="R160" i="17"/>
  <c r="Q160" i="17" s="1"/>
  <c r="O160" i="18" s="1"/>
  <c r="P150" i="17"/>
  <c r="G130" i="2"/>
  <c r="D130" i="4" s="1"/>
  <c r="G134" i="2"/>
  <c r="G107" i="2"/>
  <c r="D107" i="4" s="1"/>
  <c r="I98" i="4" s="1"/>
  <c r="G111" i="2"/>
  <c r="R91" i="4"/>
  <c r="P91" i="17" s="1"/>
  <c r="F65" i="4"/>
  <c r="P29" i="4"/>
  <c r="D184" i="4"/>
  <c r="G161" i="2"/>
  <c r="F161" i="2" s="1"/>
  <c r="E157" i="4"/>
  <c r="H147" i="17"/>
  <c r="E147" i="18"/>
  <c r="P157" i="18"/>
  <c r="D157" i="17"/>
  <c r="P147" i="17"/>
  <c r="H146" i="17"/>
  <c r="R156" i="17"/>
  <c r="F156" i="17" s="1"/>
  <c r="D91" i="4"/>
  <c r="H81" i="4"/>
  <c r="I75" i="4"/>
  <c r="G69" i="2"/>
  <c r="F69" i="2" s="1"/>
  <c r="H54" i="17"/>
  <c r="R64" i="17"/>
  <c r="Q64" i="17" s="1"/>
  <c r="O64" i="18" s="1"/>
  <c r="D64" i="17"/>
  <c r="P54" i="17"/>
  <c r="D224" i="17"/>
  <c r="R224" i="17"/>
  <c r="H214" i="17"/>
  <c r="P214" i="17"/>
  <c r="D69" i="4"/>
  <c r="E65" i="4"/>
  <c r="Q228" i="17"/>
  <c r="O228" i="18" s="1"/>
  <c r="Q224" i="17"/>
  <c r="O224" i="18" s="1"/>
  <c r="Q227" i="17"/>
  <c r="O227" i="18" s="1"/>
  <c r="Q229" i="17"/>
  <c r="F229" i="17"/>
  <c r="E229" i="17" s="1"/>
  <c r="Q204" i="17"/>
  <c r="Q206" i="17"/>
  <c r="F206" i="17"/>
  <c r="E206" i="17" s="1"/>
  <c r="Q205" i="17"/>
  <c r="Q201" i="17"/>
  <c r="O201" i="18" s="1"/>
  <c r="F201" i="17"/>
  <c r="E201" i="17" s="1"/>
  <c r="Q182" i="17"/>
  <c r="Q178" i="17"/>
  <c r="F178" i="17"/>
  <c r="E178" i="17" s="1"/>
  <c r="Q181" i="17"/>
  <c r="Q158" i="17"/>
  <c r="Q157" i="17"/>
  <c r="O157" i="18" s="1"/>
  <c r="F157" i="17"/>
  <c r="Q156" i="17"/>
  <c r="O156" i="18" s="1"/>
  <c r="Q159" i="17"/>
  <c r="Q155" i="17"/>
  <c r="F155" i="17"/>
  <c r="E155" i="17" s="1"/>
  <c r="Q135" i="17"/>
  <c r="F132" i="17"/>
  <c r="E132" i="17" s="1"/>
  <c r="Q132" i="17"/>
  <c r="Q136" i="17"/>
  <c r="Q112" i="17"/>
  <c r="Q114" i="17"/>
  <c r="F114" i="17"/>
  <c r="E114" i="17" s="1"/>
  <c r="Q113" i="17"/>
  <c r="Q109" i="17"/>
  <c r="F109" i="17"/>
  <c r="E109" i="17" s="1"/>
  <c r="Q90" i="17"/>
  <c r="Q86" i="17"/>
  <c r="F86" i="17"/>
  <c r="E86" i="17" s="1"/>
  <c r="Q89" i="17"/>
  <c r="Q66" i="17"/>
  <c r="F68" i="17"/>
  <c r="E68" i="17" s="1"/>
  <c r="Q68" i="17"/>
  <c r="F63" i="17"/>
  <c r="E63" i="17" s="1"/>
  <c r="Q63" i="17"/>
  <c r="Q67" i="17"/>
  <c r="Q229" i="4"/>
  <c r="F229" i="4"/>
  <c r="E229" i="4" s="1"/>
  <c r="Q223" i="4"/>
  <c r="O223" i="17" s="1"/>
  <c r="E213" i="17" s="1"/>
  <c r="Q226" i="4"/>
  <c r="O226" i="17" s="1"/>
  <c r="E216" i="17" s="1"/>
  <c r="F226" i="4"/>
  <c r="Q225" i="4"/>
  <c r="O225" i="17" s="1"/>
  <c r="E215" i="17" s="1"/>
  <c r="F225" i="4"/>
  <c r="E225" i="4" s="1"/>
  <c r="Q206" i="4"/>
  <c r="F206" i="4"/>
  <c r="E206" i="4" s="1"/>
  <c r="D207" i="4"/>
  <c r="Q200" i="4"/>
  <c r="O200" i="17" s="1"/>
  <c r="E190" i="17" s="1"/>
  <c r="Q203" i="4"/>
  <c r="O203" i="17" s="1"/>
  <c r="E193" i="17" s="1"/>
  <c r="F203" i="4"/>
  <c r="E203" i="4" s="1"/>
  <c r="Q180" i="4"/>
  <c r="O180" i="17" s="1"/>
  <c r="E170" i="17" s="1"/>
  <c r="F180" i="4"/>
  <c r="E180" i="4" s="1"/>
  <c r="F177" i="4"/>
  <c r="Q177" i="4"/>
  <c r="O177" i="17" s="1"/>
  <c r="E167" i="17" s="1"/>
  <c r="Q179" i="4"/>
  <c r="O179" i="17" s="1"/>
  <c r="E169" i="17" s="1"/>
  <c r="F179" i="4"/>
  <c r="E179" i="4" s="1"/>
  <c r="Q154" i="4"/>
  <c r="O154" i="17" s="1"/>
  <c r="E144" i="17" s="1"/>
  <c r="F154" i="4"/>
  <c r="E160" i="4"/>
  <c r="Q134" i="4"/>
  <c r="O134" i="17" s="1"/>
  <c r="E124" i="17" s="1"/>
  <c r="F134" i="4"/>
  <c r="E134" i="4" s="1"/>
  <c r="Q137" i="4"/>
  <c r="O137" i="17" s="1"/>
  <c r="E127" i="17" s="1"/>
  <c r="F137" i="4"/>
  <c r="E137" i="4" s="1"/>
  <c r="F131" i="4"/>
  <c r="Q131" i="4"/>
  <c r="O131" i="17" s="1"/>
  <c r="E121" i="17" s="1"/>
  <c r="D115" i="4"/>
  <c r="D116" i="4" s="1"/>
  <c r="Q114" i="4"/>
  <c r="F114" i="4"/>
  <c r="E114" i="4" s="1"/>
  <c r="F108" i="4"/>
  <c r="Q108" i="4"/>
  <c r="O108" i="17" s="1"/>
  <c r="E98" i="17" s="1"/>
  <c r="Q111" i="4"/>
  <c r="O111" i="17" s="1"/>
  <c r="E101" i="17" s="1"/>
  <c r="F111" i="4"/>
  <c r="E111" i="4" s="1"/>
  <c r="Q110" i="4"/>
  <c r="O110" i="17" s="1"/>
  <c r="E100" i="17" s="1"/>
  <c r="F110" i="4"/>
  <c r="E110" i="4" s="1"/>
  <c r="D92" i="4"/>
  <c r="D93" i="4" s="1"/>
  <c r="Q91" i="4"/>
  <c r="O91" i="17" s="1"/>
  <c r="E81" i="17" s="1"/>
  <c r="F91" i="4"/>
  <c r="E91" i="4" s="1"/>
  <c r="F85" i="4"/>
  <c r="Q85" i="4"/>
  <c r="O85" i="17" s="1"/>
  <c r="E75" i="17" s="1"/>
  <c r="Q88" i="4"/>
  <c r="O88" i="17" s="1"/>
  <c r="E78" i="17" s="1"/>
  <c r="F88" i="4"/>
  <c r="E88" i="4" s="1"/>
  <c r="Q87" i="4"/>
  <c r="O87" i="17" s="1"/>
  <c r="E77" i="17" s="1"/>
  <c r="F87" i="4"/>
  <c r="E87" i="4" s="1"/>
  <c r="Q62" i="4"/>
  <c r="O62" i="17" s="1"/>
  <c r="E52" i="17" s="1"/>
  <c r="F62" i="4"/>
  <c r="E64" i="4"/>
  <c r="G222" i="2"/>
  <c r="D222" i="4" s="1"/>
  <c r="E231" i="2"/>
  <c r="G199" i="2"/>
  <c r="D199" i="4" s="1"/>
  <c r="E208" i="2"/>
  <c r="G176" i="2"/>
  <c r="D176" i="4" s="1"/>
  <c r="E185" i="2"/>
  <c r="G153" i="2"/>
  <c r="D153" i="4" s="1"/>
  <c r="I144" i="4" s="1"/>
  <c r="J145" i="4" s="1"/>
  <c r="O145" i="4" s="1"/>
  <c r="E162" i="2"/>
  <c r="F107" i="2"/>
  <c r="F84" i="2"/>
  <c r="G61" i="2"/>
  <c r="D61" i="4" s="1"/>
  <c r="E70" i="2"/>
  <c r="E21" i="4"/>
  <c r="P33" i="18"/>
  <c r="P30" i="18"/>
  <c r="P34" i="18"/>
  <c r="D43" i="18"/>
  <c r="D40" i="18"/>
  <c r="D44" i="18"/>
  <c r="R40" i="17"/>
  <c r="R43" i="17"/>
  <c r="R44" i="17"/>
  <c r="H30" i="17"/>
  <c r="P30" i="17"/>
  <c r="H33" i="17"/>
  <c r="P33" i="17"/>
  <c r="H34" i="17"/>
  <c r="P34" i="17"/>
  <c r="P35" i="4"/>
  <c r="H35" i="4"/>
  <c r="R45" i="4"/>
  <c r="P45" i="17" s="1"/>
  <c r="D45" i="4"/>
  <c r="D42" i="4"/>
  <c r="F40" i="4"/>
  <c r="E40" i="4" s="1"/>
  <c r="F44" i="4"/>
  <c r="E44" i="4" s="1"/>
  <c r="E47" i="2"/>
  <c r="E31" i="2"/>
  <c r="I31" i="2" s="1"/>
  <c r="J32" i="2"/>
  <c r="E35" i="2"/>
  <c r="I35" i="2" s="1"/>
  <c r="Q17" i="4"/>
  <c r="O17" i="17" s="1"/>
  <c r="E7" i="17" s="1"/>
  <c r="D17" i="17" s="1"/>
  <c r="F17" i="4"/>
  <c r="E17" i="4" s="1"/>
  <c r="P20" i="17"/>
  <c r="R21" i="17"/>
  <c r="E11" i="18" s="1"/>
  <c r="H11" i="17"/>
  <c r="P11" i="17"/>
  <c r="E10" i="17"/>
  <c r="R20" i="17" s="1"/>
  <c r="E10" i="18" s="1"/>
  <c r="F20" i="4"/>
  <c r="E20" i="4" s="1"/>
  <c r="D22" i="2"/>
  <c r="D21" i="2"/>
  <c r="D20" i="2"/>
  <c r="D19" i="2"/>
  <c r="D18" i="2"/>
  <c r="D17" i="2"/>
  <c r="D16" i="2"/>
  <c r="D12" i="2"/>
  <c r="D11" i="2"/>
  <c r="D10" i="2"/>
  <c r="D9" i="2"/>
  <c r="D8" i="2"/>
  <c r="D7" i="2"/>
  <c r="D6" i="2"/>
  <c r="C22" i="4"/>
  <c r="C21" i="4"/>
  <c r="C20" i="4"/>
  <c r="C19" i="4"/>
  <c r="C18" i="4"/>
  <c r="C17" i="4"/>
  <c r="C16" i="4"/>
  <c r="C12" i="4"/>
  <c r="C11" i="4"/>
  <c r="C10" i="4"/>
  <c r="C9" i="4"/>
  <c r="C8" i="4"/>
  <c r="C7" i="4"/>
  <c r="C6" i="4"/>
  <c r="J22" i="2"/>
  <c r="O22" i="4" s="1"/>
  <c r="E12" i="4" s="1"/>
  <c r="J19" i="2"/>
  <c r="E15" i="2"/>
  <c r="E24" i="2" s="1"/>
  <c r="J9" i="2"/>
  <c r="J8" i="2"/>
  <c r="J6" i="2"/>
  <c r="G40" i="13"/>
  <c r="G39" i="13"/>
  <c r="P31" i="13"/>
  <c r="Q31" i="13"/>
  <c r="R31" i="13"/>
  <c r="P32" i="13"/>
  <c r="Q32" i="13"/>
  <c r="R32" i="13"/>
  <c r="P33" i="13"/>
  <c r="Q33" i="13"/>
  <c r="R33" i="13"/>
  <c r="P34" i="13"/>
  <c r="Q34" i="13"/>
  <c r="R34" i="13"/>
  <c r="P35" i="13"/>
  <c r="M30" i="13"/>
  <c r="O30" i="13"/>
  <c r="P30" i="13"/>
  <c r="Q30" i="13"/>
  <c r="R30" i="13"/>
  <c r="L19" i="13"/>
  <c r="M19" i="13"/>
  <c r="N19" i="13"/>
  <c r="O19" i="13"/>
  <c r="P19" i="13"/>
  <c r="Q19" i="13"/>
  <c r="R19" i="13"/>
  <c r="L20" i="13"/>
  <c r="M20" i="13"/>
  <c r="N20" i="13"/>
  <c r="O20" i="13"/>
  <c r="P20" i="13"/>
  <c r="Q20" i="13"/>
  <c r="R20" i="13"/>
  <c r="L21" i="13"/>
  <c r="M21" i="13"/>
  <c r="N21" i="13"/>
  <c r="O21" i="13"/>
  <c r="P21" i="13"/>
  <c r="Q21" i="13"/>
  <c r="R21" i="13"/>
  <c r="L22" i="13"/>
  <c r="M22" i="13"/>
  <c r="N22" i="13"/>
  <c r="O22" i="13"/>
  <c r="P22" i="13"/>
  <c r="Q22" i="13"/>
  <c r="R22" i="13"/>
  <c r="L23" i="13"/>
  <c r="M23" i="13"/>
  <c r="N23" i="13"/>
  <c r="O23" i="13"/>
  <c r="P23" i="13"/>
  <c r="Q23" i="13"/>
  <c r="R23" i="13"/>
  <c r="L24" i="13"/>
  <c r="M24" i="13"/>
  <c r="N24" i="13"/>
  <c r="O24" i="13"/>
  <c r="P24" i="13"/>
  <c r="Q24" i="13"/>
  <c r="R24" i="13"/>
  <c r="M25" i="13"/>
  <c r="N25" i="13"/>
  <c r="O25" i="13"/>
  <c r="Q25" i="13"/>
  <c r="R25" i="13"/>
  <c r="M26" i="13"/>
  <c r="N26" i="13"/>
  <c r="O26" i="13"/>
  <c r="Q26" i="13"/>
  <c r="R26" i="13"/>
  <c r="M18" i="13"/>
  <c r="N18" i="13"/>
  <c r="O18" i="13"/>
  <c r="P18" i="13"/>
  <c r="Q18" i="13"/>
  <c r="R18" i="13"/>
  <c r="L18" i="13"/>
  <c r="P13" i="13"/>
  <c r="P12" i="13"/>
  <c r="Q12" i="13"/>
  <c r="R12" i="13"/>
  <c r="L7" i="13"/>
  <c r="M7" i="13"/>
  <c r="N7" i="13"/>
  <c r="O7" i="13"/>
  <c r="P7" i="13"/>
  <c r="N8" i="13"/>
  <c r="O8" i="13"/>
  <c r="Q8" i="13"/>
  <c r="R8" i="13"/>
  <c r="M6" i="13"/>
  <c r="N6" i="13"/>
  <c r="O6" i="13"/>
  <c r="P6" i="13"/>
  <c r="Q6" i="13"/>
  <c r="R6" i="13"/>
  <c r="L6" i="13"/>
  <c r="I33" i="13"/>
  <c r="R7" i="13" s="1"/>
  <c r="I32" i="13"/>
  <c r="G34" i="13"/>
  <c r="P8" i="13" s="1"/>
  <c r="E34" i="13"/>
  <c r="F34" i="13"/>
  <c r="H34" i="13"/>
  <c r="I34" i="13"/>
  <c r="E33" i="13"/>
  <c r="F33" i="13"/>
  <c r="G33" i="13"/>
  <c r="H33" i="13"/>
  <c r="Q7" i="13" s="1"/>
  <c r="E32" i="13"/>
  <c r="F32" i="13"/>
  <c r="G32" i="13"/>
  <c r="H32" i="13"/>
  <c r="D34" i="13"/>
  <c r="M8" i="13" s="1"/>
  <c r="D33" i="13"/>
  <c r="D32" i="13"/>
  <c r="E21" i="13"/>
  <c r="N30" i="13" s="1"/>
  <c r="C34" i="13"/>
  <c r="L8" i="13" s="1"/>
  <c r="C33" i="13"/>
  <c r="C32" i="13"/>
  <c r="I26" i="13"/>
  <c r="H26" i="13"/>
  <c r="Q35" i="13" s="1"/>
  <c r="G26" i="13"/>
  <c r="G27" i="13" s="1"/>
  <c r="G25" i="13"/>
  <c r="G24" i="13"/>
  <c r="D22" i="13"/>
  <c r="M31" i="13" s="1"/>
  <c r="D21" i="13"/>
  <c r="F21" i="13"/>
  <c r="F22" i="13" s="1"/>
  <c r="O31" i="13" s="1"/>
  <c r="C21" i="13"/>
  <c r="L30" i="13" s="1"/>
  <c r="I52" i="4" l="1"/>
  <c r="J53" i="4" s="1"/>
  <c r="O53" i="4" s="1"/>
  <c r="G94" i="2"/>
  <c r="D203" i="17"/>
  <c r="R203" i="17"/>
  <c r="P193" i="17"/>
  <c r="H193" i="17"/>
  <c r="P170" i="17"/>
  <c r="D180" i="17"/>
  <c r="R180" i="17"/>
  <c r="H170" i="17"/>
  <c r="I121" i="4"/>
  <c r="J122" i="4" s="1"/>
  <c r="M122" i="4" s="1"/>
  <c r="D138" i="4"/>
  <c r="D88" i="17"/>
  <c r="H78" i="17"/>
  <c r="P78" i="17"/>
  <c r="R88" i="17"/>
  <c r="J79" i="4"/>
  <c r="J80" i="4"/>
  <c r="F88" i="2"/>
  <c r="G92" i="2"/>
  <c r="P65" i="17"/>
  <c r="Q65" i="4"/>
  <c r="O65" i="17" s="1"/>
  <c r="E55" i="17" s="1"/>
  <c r="R42" i="4"/>
  <c r="P42" i="17" s="1"/>
  <c r="H32" i="4"/>
  <c r="R41" i="4"/>
  <c r="P41" i="17" s="1"/>
  <c r="D41" i="4"/>
  <c r="H31" i="4"/>
  <c r="F202" i="4"/>
  <c r="E202" i="4" s="1"/>
  <c r="Q202" i="4"/>
  <c r="O202" i="17" s="1"/>
  <c r="E192" i="17" s="1"/>
  <c r="R202" i="17" s="1"/>
  <c r="E156" i="17"/>
  <c r="D156" i="17"/>
  <c r="P146" i="17"/>
  <c r="F133" i="4"/>
  <c r="E133" i="4" s="1"/>
  <c r="Q133" i="4"/>
  <c r="O133" i="17" s="1"/>
  <c r="E123" i="17" s="1"/>
  <c r="R133" i="17" s="1"/>
  <c r="G117" i="2"/>
  <c r="D230" i="4"/>
  <c r="I190" i="4"/>
  <c r="J192" i="4" s="1"/>
  <c r="O192" i="4" s="1"/>
  <c r="F200" i="4"/>
  <c r="E200" i="4" s="1"/>
  <c r="G140" i="2"/>
  <c r="I213" i="4"/>
  <c r="J219" i="4" s="1"/>
  <c r="M219" i="4" s="1"/>
  <c r="D185" i="4"/>
  <c r="H167" i="17"/>
  <c r="D177" i="17"/>
  <c r="R177" i="17"/>
  <c r="P167" i="17"/>
  <c r="M145" i="4"/>
  <c r="H144" i="17"/>
  <c r="R154" i="17"/>
  <c r="P144" i="17"/>
  <c r="D154" i="17"/>
  <c r="D161" i="17" s="1"/>
  <c r="P121" i="17"/>
  <c r="H121" i="17"/>
  <c r="D131" i="17"/>
  <c r="R131" i="17"/>
  <c r="D139" i="4"/>
  <c r="H75" i="17"/>
  <c r="R85" i="17"/>
  <c r="P75" i="17"/>
  <c r="D85" i="17"/>
  <c r="N75" i="4"/>
  <c r="J76" i="4"/>
  <c r="P52" i="17"/>
  <c r="D62" i="17"/>
  <c r="H52" i="17"/>
  <c r="R62" i="17"/>
  <c r="R39" i="4"/>
  <c r="Q39" i="4" s="1"/>
  <c r="O39" i="17" s="1"/>
  <c r="E29" i="17" s="1"/>
  <c r="F183" i="4"/>
  <c r="E183" i="4" s="1"/>
  <c r="Q183" i="4"/>
  <c r="O183" i="17" s="1"/>
  <c r="E173" i="17" s="1"/>
  <c r="F160" i="17"/>
  <c r="E160" i="17" s="1"/>
  <c r="D172" i="17"/>
  <c r="F182" i="17" s="1"/>
  <c r="E182" i="17" s="1"/>
  <c r="D149" i="17"/>
  <c r="F159" i="17" s="1"/>
  <c r="E159" i="17" s="1"/>
  <c r="D103" i="17"/>
  <c r="F113" i="17" s="1"/>
  <c r="E113" i="17" s="1"/>
  <c r="D126" i="17"/>
  <c r="F136" i="17" s="1"/>
  <c r="E136" i="17" s="1"/>
  <c r="D195" i="17"/>
  <c r="F205" i="17" s="1"/>
  <c r="E205" i="17" s="1"/>
  <c r="D218" i="17"/>
  <c r="F228" i="17" s="1"/>
  <c r="E228" i="17" s="1"/>
  <c r="D80" i="17"/>
  <c r="F90" i="17" s="1"/>
  <c r="E90" i="17" s="1"/>
  <c r="D57" i="17"/>
  <c r="F67" i="17" s="1"/>
  <c r="E67" i="17" s="1"/>
  <c r="D34" i="17"/>
  <c r="D11" i="17"/>
  <c r="F21" i="17" s="1"/>
  <c r="E21" i="17" s="1"/>
  <c r="R35" i="13"/>
  <c r="R13" i="13"/>
  <c r="I39" i="13"/>
  <c r="I27" i="13"/>
  <c r="E226" i="4"/>
  <c r="G38" i="2"/>
  <c r="D38" i="4" s="1"/>
  <c r="I29" i="4" s="1"/>
  <c r="G42" i="2"/>
  <c r="H29" i="4"/>
  <c r="H39" i="13"/>
  <c r="D194" i="17"/>
  <c r="F204" i="17" s="1"/>
  <c r="E204" i="17" s="1"/>
  <c r="D148" i="17"/>
  <c r="F158" i="17" s="1"/>
  <c r="E158" i="17" s="1"/>
  <c r="D125" i="17"/>
  <c r="F135" i="17" s="1"/>
  <c r="E135" i="17" s="1"/>
  <c r="D79" i="17"/>
  <c r="F89" i="17" s="1"/>
  <c r="E89" i="17" s="1"/>
  <c r="D217" i="17"/>
  <c r="D56" i="17"/>
  <c r="F66" i="17" s="1"/>
  <c r="E66" i="17" s="1"/>
  <c r="D171" i="17"/>
  <c r="F181" i="17" s="1"/>
  <c r="E181" i="17" s="1"/>
  <c r="D102" i="17"/>
  <c r="F112" i="17" s="1"/>
  <c r="E112" i="17" s="1"/>
  <c r="D10" i="17"/>
  <c r="D33" i="17"/>
  <c r="Q13" i="13"/>
  <c r="P14" i="13"/>
  <c r="D168" i="18"/>
  <c r="D145" i="18"/>
  <c r="D122" i="18"/>
  <c r="D99" i="18"/>
  <c r="D214" i="18"/>
  <c r="D76" i="18"/>
  <c r="D191" i="18"/>
  <c r="D201" i="18" s="1"/>
  <c r="D53" i="18"/>
  <c r="D7" i="18"/>
  <c r="D30" i="18"/>
  <c r="P36" i="13"/>
  <c r="P37" i="13" s="1"/>
  <c r="P38" i="13" s="1"/>
  <c r="R201" i="18"/>
  <c r="Q201" i="18" s="1"/>
  <c r="P191" i="18"/>
  <c r="R228" i="18"/>
  <c r="Q228" i="18" s="1"/>
  <c r="P218" i="18"/>
  <c r="D228" i="18"/>
  <c r="R227" i="18"/>
  <c r="Q227" i="18" s="1"/>
  <c r="P217" i="18"/>
  <c r="F223" i="4"/>
  <c r="F230" i="4" s="1"/>
  <c r="P127" i="17"/>
  <c r="D137" i="17"/>
  <c r="R137" i="17"/>
  <c r="H127" i="17"/>
  <c r="F130" i="2"/>
  <c r="D226" i="17"/>
  <c r="R226" i="17"/>
  <c r="H216" i="17"/>
  <c r="P216" i="17"/>
  <c r="I167" i="4"/>
  <c r="E150" i="18"/>
  <c r="P160" i="18"/>
  <c r="E157" i="17"/>
  <c r="J125" i="4"/>
  <c r="J126" i="4"/>
  <c r="J123" i="4"/>
  <c r="O123" i="4" s="1"/>
  <c r="F134" i="2"/>
  <c r="G138" i="2"/>
  <c r="P124" i="17"/>
  <c r="D134" i="17"/>
  <c r="H124" i="17"/>
  <c r="R134" i="17"/>
  <c r="H123" i="17"/>
  <c r="J104" i="4"/>
  <c r="O104" i="4" s="1"/>
  <c r="J103" i="4"/>
  <c r="J102" i="4"/>
  <c r="F111" i="2"/>
  <c r="G115" i="2"/>
  <c r="D111" i="17"/>
  <c r="R111" i="17"/>
  <c r="H101" i="17"/>
  <c r="P101" i="17"/>
  <c r="J101" i="4"/>
  <c r="M101" i="4" s="1"/>
  <c r="J98" i="4"/>
  <c r="M98" i="4" s="1"/>
  <c r="F64" i="17"/>
  <c r="E64" i="17" s="1"/>
  <c r="P173" i="17"/>
  <c r="D183" i="17"/>
  <c r="H173" i="17"/>
  <c r="R183" i="17"/>
  <c r="D179" i="17"/>
  <c r="R179" i="17"/>
  <c r="H169" i="17"/>
  <c r="P169" i="17"/>
  <c r="J148" i="4"/>
  <c r="J149" i="4"/>
  <c r="R157" i="18"/>
  <c r="Q157" i="18" s="1"/>
  <c r="D157" i="18"/>
  <c r="P147" i="18"/>
  <c r="J147" i="4"/>
  <c r="M147" i="4" s="1"/>
  <c r="J146" i="4"/>
  <c r="M146" i="4" s="1"/>
  <c r="J144" i="4"/>
  <c r="M144" i="4" s="1"/>
  <c r="N144" i="4"/>
  <c r="J150" i="4"/>
  <c r="O150" i="4" s="1"/>
  <c r="D162" i="4"/>
  <c r="E146" i="18"/>
  <c r="P156" i="18"/>
  <c r="G162" i="2"/>
  <c r="N98" i="4"/>
  <c r="J99" i="4"/>
  <c r="H98" i="17"/>
  <c r="R108" i="17"/>
  <c r="P98" i="17"/>
  <c r="D108" i="17"/>
  <c r="J100" i="4"/>
  <c r="O100" i="4" s="1"/>
  <c r="D110" i="17"/>
  <c r="P100" i="17"/>
  <c r="R110" i="17"/>
  <c r="H100" i="17"/>
  <c r="J78" i="4"/>
  <c r="M78" i="4" s="1"/>
  <c r="J75" i="4"/>
  <c r="M75" i="4" s="1"/>
  <c r="D91" i="17"/>
  <c r="H81" i="17"/>
  <c r="P81" i="17"/>
  <c r="R91" i="17"/>
  <c r="D87" i="17"/>
  <c r="D92" i="17" s="1"/>
  <c r="R87" i="17"/>
  <c r="H77" i="17"/>
  <c r="P77" i="17"/>
  <c r="J81" i="4"/>
  <c r="M81" i="4" s="1"/>
  <c r="J77" i="4"/>
  <c r="M77" i="4" s="1"/>
  <c r="J56" i="4"/>
  <c r="J57" i="4"/>
  <c r="J54" i="4"/>
  <c r="M54" i="4" s="1"/>
  <c r="N52" i="4"/>
  <c r="J52" i="4"/>
  <c r="O52" i="4" s="1"/>
  <c r="D70" i="4"/>
  <c r="P64" i="18"/>
  <c r="E54" i="18"/>
  <c r="E214" i="18"/>
  <c r="P224" i="18"/>
  <c r="F224" i="17"/>
  <c r="E224" i="17" s="1"/>
  <c r="J58" i="4"/>
  <c r="O58" i="4" s="1"/>
  <c r="D46" i="4"/>
  <c r="D208" i="4"/>
  <c r="H190" i="17"/>
  <c r="R200" i="17"/>
  <c r="P190" i="17"/>
  <c r="D200" i="17"/>
  <c r="J196" i="4"/>
  <c r="O196" i="4" s="1"/>
  <c r="H192" i="17"/>
  <c r="J214" i="4"/>
  <c r="H213" i="17"/>
  <c r="R223" i="17"/>
  <c r="P213" i="17"/>
  <c r="D223" i="17"/>
  <c r="D225" i="17"/>
  <c r="P215" i="17"/>
  <c r="R225" i="17"/>
  <c r="H215" i="17"/>
  <c r="D231" i="4"/>
  <c r="F207" i="4"/>
  <c r="F184" i="4"/>
  <c r="E177" i="4"/>
  <c r="E154" i="4"/>
  <c r="F161" i="4"/>
  <c r="E131" i="4"/>
  <c r="F115" i="4"/>
  <c r="E108" i="4"/>
  <c r="F92" i="4"/>
  <c r="E85" i="4"/>
  <c r="E62" i="4"/>
  <c r="F69" i="4"/>
  <c r="G232" i="2"/>
  <c r="F222" i="2"/>
  <c r="G231" i="2"/>
  <c r="G209" i="2"/>
  <c r="F199" i="2"/>
  <c r="G208" i="2"/>
  <c r="G186" i="2"/>
  <c r="F176" i="2"/>
  <c r="G185" i="2"/>
  <c r="G163" i="2"/>
  <c r="F153" i="2"/>
  <c r="G71" i="2"/>
  <c r="F61" i="2"/>
  <c r="G70" i="2"/>
  <c r="Q44" i="17"/>
  <c r="F44" i="17"/>
  <c r="E44" i="17" s="1"/>
  <c r="Q40" i="17"/>
  <c r="F40" i="17"/>
  <c r="E40" i="17" s="1"/>
  <c r="Q43" i="17"/>
  <c r="F43" i="17"/>
  <c r="E43" i="17" s="1"/>
  <c r="Q42" i="4"/>
  <c r="O42" i="17" s="1"/>
  <c r="E32" i="17" s="1"/>
  <c r="F42" i="4"/>
  <c r="E42" i="4" s="1"/>
  <c r="Q41" i="4"/>
  <c r="O41" i="17" s="1"/>
  <c r="E31" i="17" s="1"/>
  <c r="F41" i="4"/>
  <c r="E41" i="4" s="1"/>
  <c r="Q45" i="4"/>
  <c r="O45" i="17" s="1"/>
  <c r="E35" i="17" s="1"/>
  <c r="F45" i="4"/>
  <c r="E45" i="4" s="1"/>
  <c r="F20" i="17"/>
  <c r="P20" i="18"/>
  <c r="Q21" i="17"/>
  <c r="O21" i="18" s="1"/>
  <c r="P21" i="18"/>
  <c r="P7" i="17"/>
  <c r="R17" i="17"/>
  <c r="H7" i="17"/>
  <c r="O11" i="18"/>
  <c r="O10" i="18"/>
  <c r="P10" i="17"/>
  <c r="H10" i="17"/>
  <c r="D20" i="17"/>
  <c r="R22" i="4"/>
  <c r="Q22" i="4" s="1"/>
  <c r="O22" i="17" s="1"/>
  <c r="E12" i="17" s="1"/>
  <c r="D22" i="4"/>
  <c r="Q20" i="17"/>
  <c r="O20" i="18" s="1"/>
  <c r="J12" i="2"/>
  <c r="G22" i="2" s="1"/>
  <c r="F22" i="2" s="1"/>
  <c r="D23" i="13"/>
  <c r="C22" i="13"/>
  <c r="L31" i="13" s="1"/>
  <c r="H12" i="4"/>
  <c r="F23" i="13"/>
  <c r="E22" i="13"/>
  <c r="C23" i="13"/>
  <c r="E8" i="2"/>
  <c r="I8" i="2" s="1"/>
  <c r="E6" i="2"/>
  <c r="I6" i="2" s="1"/>
  <c r="E9" i="2"/>
  <c r="I9" i="2" s="1"/>
  <c r="E12" i="2"/>
  <c r="I12" i="2" s="1"/>
  <c r="L32" i="13"/>
  <c r="H27" i="13"/>
  <c r="Q36" i="13" s="1"/>
  <c r="J121" i="4" l="1"/>
  <c r="O121" i="4" s="1"/>
  <c r="J55" i="4"/>
  <c r="M55" i="4" s="1"/>
  <c r="M53" i="4"/>
  <c r="J127" i="4"/>
  <c r="M127" i="4" s="1"/>
  <c r="J217" i="4"/>
  <c r="J218" i="4"/>
  <c r="M218" i="4" s="1"/>
  <c r="J191" i="4"/>
  <c r="J194" i="4"/>
  <c r="J195" i="4"/>
  <c r="E193" i="18"/>
  <c r="P203" i="18"/>
  <c r="Q203" i="17"/>
  <c r="O203" i="18" s="1"/>
  <c r="F203" i="17"/>
  <c r="E203" i="17" s="1"/>
  <c r="J169" i="4"/>
  <c r="M169" i="4" s="1"/>
  <c r="J171" i="4"/>
  <c r="J172" i="4"/>
  <c r="P180" i="18"/>
  <c r="E170" i="18"/>
  <c r="F180" i="17"/>
  <c r="E180" i="17" s="1"/>
  <c r="Q180" i="17"/>
  <c r="O180" i="18" s="1"/>
  <c r="J124" i="4"/>
  <c r="M124" i="4" s="1"/>
  <c r="N121" i="4"/>
  <c r="O122" i="4"/>
  <c r="F92" i="2"/>
  <c r="G93" i="2"/>
  <c r="P88" i="18"/>
  <c r="E78" i="18"/>
  <c r="Q88" i="17"/>
  <c r="O88" i="18" s="1"/>
  <c r="F88" i="17"/>
  <c r="E88" i="17" s="1"/>
  <c r="O80" i="4"/>
  <c r="M80" i="4"/>
  <c r="O79" i="4"/>
  <c r="M79" i="4"/>
  <c r="H55" i="17"/>
  <c r="D65" i="17"/>
  <c r="D69" i="17" s="1"/>
  <c r="P55" i="17"/>
  <c r="R65" i="17"/>
  <c r="F138" i="4"/>
  <c r="E138" i="4" s="1"/>
  <c r="D133" i="17"/>
  <c r="O147" i="4"/>
  <c r="D202" i="17"/>
  <c r="J190" i="4"/>
  <c r="M190" i="4" s="1"/>
  <c r="N213" i="4"/>
  <c r="J213" i="4"/>
  <c r="M213" i="4" s="1"/>
  <c r="P192" i="17"/>
  <c r="J193" i="4"/>
  <c r="M193" i="4" s="1"/>
  <c r="N190" i="4"/>
  <c r="J173" i="4"/>
  <c r="O173" i="4" s="1"/>
  <c r="P123" i="17"/>
  <c r="M104" i="4"/>
  <c r="G48" i="2"/>
  <c r="J216" i="4"/>
  <c r="M216" i="4" s="1"/>
  <c r="J215" i="4"/>
  <c r="O215" i="4" s="1"/>
  <c r="F39" i="4"/>
  <c r="E39" i="4" s="1"/>
  <c r="P39" i="17"/>
  <c r="E223" i="4"/>
  <c r="E167" i="18"/>
  <c r="P177" i="18"/>
  <c r="F177" i="17"/>
  <c r="E177" i="17" s="1"/>
  <c r="Q177" i="17"/>
  <c r="O177" i="18" s="1"/>
  <c r="J170" i="4"/>
  <c r="M170" i="4" s="1"/>
  <c r="J168" i="4"/>
  <c r="E144" i="18"/>
  <c r="P154" i="18"/>
  <c r="F154" i="17"/>
  <c r="E154" i="17" s="1"/>
  <c r="Q154" i="17"/>
  <c r="O154" i="18" s="1"/>
  <c r="O127" i="4"/>
  <c r="E121" i="18"/>
  <c r="P131" i="18"/>
  <c r="F131" i="17"/>
  <c r="E131" i="17" s="1"/>
  <c r="Q131" i="17"/>
  <c r="O131" i="18" s="1"/>
  <c r="O98" i="4"/>
  <c r="M76" i="4"/>
  <c r="O76" i="4"/>
  <c r="E75" i="18"/>
  <c r="P85" i="18"/>
  <c r="F85" i="17"/>
  <c r="E85" i="17" s="1"/>
  <c r="Q85" i="17"/>
  <c r="O85" i="18" s="1"/>
  <c r="P62" i="18"/>
  <c r="E52" i="18"/>
  <c r="Q62" i="17"/>
  <c r="O62" i="18" s="1"/>
  <c r="F62" i="17"/>
  <c r="E62" i="17" s="1"/>
  <c r="F38" i="2"/>
  <c r="D47" i="4"/>
  <c r="J167" i="4"/>
  <c r="O167" i="4" s="1"/>
  <c r="N167" i="4"/>
  <c r="M123" i="4"/>
  <c r="O81" i="4"/>
  <c r="F161" i="17"/>
  <c r="E161" i="17" s="1"/>
  <c r="R36" i="13"/>
  <c r="I28" i="13"/>
  <c r="F42" i="2"/>
  <c r="G46" i="2"/>
  <c r="J30" i="4"/>
  <c r="O30" i="4" s="1"/>
  <c r="J33" i="4"/>
  <c r="J34" i="4"/>
  <c r="D42" i="17"/>
  <c r="R42" i="17"/>
  <c r="H32" i="17"/>
  <c r="P32" i="17"/>
  <c r="D227" i="17"/>
  <c r="F227" i="17"/>
  <c r="P137" i="18"/>
  <c r="E127" i="18"/>
  <c r="F137" i="17"/>
  <c r="E137" i="17" s="1"/>
  <c r="Q137" i="17"/>
  <c r="O137" i="18" s="1"/>
  <c r="D138" i="17"/>
  <c r="O124" i="4"/>
  <c r="D45" i="17"/>
  <c r="R45" i="17"/>
  <c r="H35" i="17"/>
  <c r="P35" i="17"/>
  <c r="H29" i="17"/>
  <c r="D39" i="17"/>
  <c r="R39" i="17"/>
  <c r="E29" i="18" s="1"/>
  <c r="P29" i="17"/>
  <c r="M217" i="4"/>
  <c r="O217" i="4"/>
  <c r="E216" i="18"/>
  <c r="P226" i="18"/>
  <c r="Q226" i="17"/>
  <c r="O226" i="18" s="1"/>
  <c r="F226" i="17"/>
  <c r="E226" i="17" s="1"/>
  <c r="F231" i="2"/>
  <c r="D13" i="19"/>
  <c r="F208" i="2"/>
  <c r="D12" i="19"/>
  <c r="F185" i="2"/>
  <c r="D11" i="19"/>
  <c r="R160" i="18"/>
  <c r="Q160" i="18" s="1"/>
  <c r="P150" i="18"/>
  <c r="D160" i="18"/>
  <c r="F162" i="2"/>
  <c r="D10" i="19"/>
  <c r="O126" i="4"/>
  <c r="M126" i="4"/>
  <c r="G139" i="2"/>
  <c r="F138" i="2"/>
  <c r="M125" i="4"/>
  <c r="O125" i="4"/>
  <c r="P134" i="18"/>
  <c r="E124" i="18"/>
  <c r="F134" i="17"/>
  <c r="E134" i="17" s="1"/>
  <c r="Q134" i="17"/>
  <c r="O134" i="18" s="1"/>
  <c r="E123" i="18"/>
  <c r="P133" i="18"/>
  <c r="F133" i="17"/>
  <c r="Q133" i="17"/>
  <c r="O133" i="18" s="1"/>
  <c r="M102" i="4"/>
  <c r="O102" i="4"/>
  <c r="O103" i="4"/>
  <c r="M103" i="4"/>
  <c r="O101" i="4"/>
  <c r="F115" i="2"/>
  <c r="G116" i="2"/>
  <c r="E101" i="18"/>
  <c r="P111" i="18"/>
  <c r="Q111" i="17"/>
  <c r="O111" i="18" s="1"/>
  <c r="F111" i="17"/>
  <c r="E111" i="17" s="1"/>
  <c r="M100" i="4"/>
  <c r="O75" i="4"/>
  <c r="M58" i="4"/>
  <c r="F70" i="2"/>
  <c r="D6" i="19"/>
  <c r="D41" i="17"/>
  <c r="R41" i="17"/>
  <c r="P31" i="17"/>
  <c r="H31" i="17"/>
  <c r="E173" i="18"/>
  <c r="P183" i="18"/>
  <c r="Q183" i="17"/>
  <c r="O183" i="18" s="1"/>
  <c r="F183" i="17"/>
  <c r="E183" i="17" s="1"/>
  <c r="D184" i="17"/>
  <c r="E169" i="18"/>
  <c r="P179" i="18"/>
  <c r="F179" i="17"/>
  <c r="Q179" i="17"/>
  <c r="O179" i="18" s="1"/>
  <c r="M149" i="4"/>
  <c r="O149" i="4"/>
  <c r="M148" i="4"/>
  <c r="O148" i="4"/>
  <c r="O144" i="4"/>
  <c r="M150" i="4"/>
  <c r="O146" i="4"/>
  <c r="R156" i="18"/>
  <c r="Q156" i="18" s="1"/>
  <c r="P146" i="18"/>
  <c r="D156" i="18"/>
  <c r="O99" i="4"/>
  <c r="M99" i="4"/>
  <c r="D115" i="17"/>
  <c r="P108" i="18"/>
  <c r="E98" i="18"/>
  <c r="F108" i="17"/>
  <c r="E108" i="17" s="1"/>
  <c r="Q108" i="17"/>
  <c r="O108" i="18" s="1"/>
  <c r="E100" i="18"/>
  <c r="P110" i="18"/>
  <c r="F110" i="17"/>
  <c r="Q110" i="17"/>
  <c r="O110" i="18" s="1"/>
  <c r="O78" i="4"/>
  <c r="P91" i="18"/>
  <c r="E81" i="18"/>
  <c r="Q91" i="17"/>
  <c r="O91" i="18" s="1"/>
  <c r="F91" i="17"/>
  <c r="E91" i="17" s="1"/>
  <c r="O77" i="4"/>
  <c r="P87" i="18"/>
  <c r="E77" i="18"/>
  <c r="F87" i="17"/>
  <c r="Q87" i="17"/>
  <c r="O87" i="18" s="1"/>
  <c r="M57" i="4"/>
  <c r="O57" i="4"/>
  <c r="O56" i="4"/>
  <c r="M56" i="4"/>
  <c r="O54" i="4"/>
  <c r="O55" i="4"/>
  <c r="M52" i="4"/>
  <c r="R64" i="18"/>
  <c r="Q64" i="18" s="1"/>
  <c r="P54" i="18"/>
  <c r="R224" i="18"/>
  <c r="Q224" i="18" s="1"/>
  <c r="P214" i="18"/>
  <c r="D224" i="18"/>
  <c r="M196" i="4"/>
  <c r="M192" i="4"/>
  <c r="E190" i="18"/>
  <c r="P200" i="18"/>
  <c r="Q200" i="17"/>
  <c r="O200" i="18" s="1"/>
  <c r="F200" i="17"/>
  <c r="E200" i="17" s="1"/>
  <c r="D207" i="17"/>
  <c r="E192" i="18"/>
  <c r="P202" i="18"/>
  <c r="Q202" i="17"/>
  <c r="O202" i="18" s="1"/>
  <c r="F202" i="17"/>
  <c r="D230" i="17"/>
  <c r="O214" i="4"/>
  <c r="M214" i="4"/>
  <c r="O219" i="4"/>
  <c r="P223" i="18"/>
  <c r="E213" i="18"/>
  <c r="Q223" i="17"/>
  <c r="O223" i="18" s="1"/>
  <c r="F223" i="17"/>
  <c r="E223" i="17" s="1"/>
  <c r="P225" i="18"/>
  <c r="E215" i="18"/>
  <c r="Q225" i="17"/>
  <c r="O225" i="18" s="1"/>
  <c r="F225" i="17"/>
  <c r="E230" i="4"/>
  <c r="E207" i="4"/>
  <c r="E184" i="4"/>
  <c r="E161" i="4"/>
  <c r="E115" i="4"/>
  <c r="E92" i="4"/>
  <c r="E69" i="4"/>
  <c r="F46" i="4"/>
  <c r="N29" i="4"/>
  <c r="J29" i="4"/>
  <c r="J32" i="4"/>
  <c r="M32" i="4" s="1"/>
  <c r="J31" i="4"/>
  <c r="J35" i="4"/>
  <c r="P17" i="18"/>
  <c r="E7" i="18"/>
  <c r="E20" i="17"/>
  <c r="D20" i="18"/>
  <c r="R20" i="18"/>
  <c r="Q20" i="18" s="1"/>
  <c r="P10" i="18"/>
  <c r="D21" i="18"/>
  <c r="P11" i="18"/>
  <c r="R21" i="18"/>
  <c r="Q21" i="18" s="1"/>
  <c r="F17" i="17"/>
  <c r="E17" i="17" s="1"/>
  <c r="Q17" i="17"/>
  <c r="O17" i="18" s="1"/>
  <c r="P22" i="17"/>
  <c r="R22" i="17"/>
  <c r="E12" i="18" s="1"/>
  <c r="D22" i="17"/>
  <c r="P12" i="17"/>
  <c r="H12" i="17"/>
  <c r="G15" i="2"/>
  <c r="D12" i="4"/>
  <c r="P12" i="4" s="1"/>
  <c r="D8" i="4"/>
  <c r="D24" i="13"/>
  <c r="M32" i="13"/>
  <c r="D38" i="13"/>
  <c r="M12" i="13"/>
  <c r="C38" i="13"/>
  <c r="D6" i="4"/>
  <c r="O32" i="13"/>
  <c r="F24" i="13"/>
  <c r="O12" i="13"/>
  <c r="F38" i="13"/>
  <c r="N31" i="13"/>
  <c r="E23" i="13"/>
  <c r="C24" i="13"/>
  <c r="L12" i="13"/>
  <c r="H28" i="13"/>
  <c r="Q37" i="13" s="1"/>
  <c r="O218" i="4" l="1"/>
  <c r="M173" i="4"/>
  <c r="M121" i="4"/>
  <c r="O169" i="4"/>
  <c r="O195" i="4"/>
  <c r="M195" i="4"/>
  <c r="O194" i="4"/>
  <c r="M194" i="4"/>
  <c r="R203" i="18"/>
  <c r="Q203" i="18" s="1"/>
  <c r="D203" i="18"/>
  <c r="P193" i="18"/>
  <c r="O191" i="4"/>
  <c r="M191" i="4"/>
  <c r="O172" i="4"/>
  <c r="M172" i="4"/>
  <c r="O171" i="4"/>
  <c r="M171" i="4"/>
  <c r="R180" i="18"/>
  <c r="Q180" i="18" s="1"/>
  <c r="P170" i="18"/>
  <c r="D180" i="18"/>
  <c r="F93" i="2"/>
  <c r="D7" i="19"/>
  <c r="R88" i="18"/>
  <c r="Q88" i="18" s="1"/>
  <c r="D88" i="18"/>
  <c r="P78" i="18"/>
  <c r="P65" i="18"/>
  <c r="F65" i="17"/>
  <c r="E55" i="18"/>
  <c r="Q65" i="17"/>
  <c r="O65" i="18" s="1"/>
  <c r="O190" i="4"/>
  <c r="O213" i="4"/>
  <c r="O193" i="4"/>
  <c r="F199" i="4" s="1"/>
  <c r="F107" i="4"/>
  <c r="F116" i="4" s="1"/>
  <c r="E8" i="19" s="1"/>
  <c r="O216" i="4"/>
  <c r="M215" i="4"/>
  <c r="M167" i="4"/>
  <c r="O170" i="4"/>
  <c r="O168" i="4"/>
  <c r="M168" i="4"/>
  <c r="P167" i="18"/>
  <c r="R177" i="18"/>
  <c r="Q177" i="18" s="1"/>
  <c r="D177" i="18"/>
  <c r="R154" i="18"/>
  <c r="Q154" i="18" s="1"/>
  <c r="P144" i="18"/>
  <c r="D154" i="18"/>
  <c r="D161" i="18" s="1"/>
  <c r="R131" i="18"/>
  <c r="Q131" i="18" s="1"/>
  <c r="D131" i="18"/>
  <c r="P121" i="18"/>
  <c r="R85" i="18"/>
  <c r="Q85" i="18" s="1"/>
  <c r="P75" i="18"/>
  <c r="D85" i="18"/>
  <c r="R62" i="18"/>
  <c r="Q62" i="18" s="1"/>
  <c r="P52" i="18"/>
  <c r="D62" i="18"/>
  <c r="F130" i="4"/>
  <c r="F140" i="4" s="1"/>
  <c r="R37" i="13"/>
  <c r="I29" i="13"/>
  <c r="E227" i="17"/>
  <c r="D17" i="18"/>
  <c r="M30" i="4"/>
  <c r="F46" i="2"/>
  <c r="G47" i="2"/>
  <c r="M33" i="4"/>
  <c r="O33" i="4"/>
  <c r="M34" i="4"/>
  <c r="O34" i="4"/>
  <c r="E32" i="18"/>
  <c r="P42" i="18"/>
  <c r="F42" i="17"/>
  <c r="E42" i="17" s="1"/>
  <c r="Q42" i="17"/>
  <c r="O42" i="18" s="1"/>
  <c r="P127" i="18"/>
  <c r="D137" i="18"/>
  <c r="R137" i="18"/>
  <c r="Q137" i="18" s="1"/>
  <c r="D46" i="17"/>
  <c r="P45" i="18"/>
  <c r="E35" i="18"/>
  <c r="Q45" i="17"/>
  <c r="O45" i="18" s="1"/>
  <c r="F45" i="17"/>
  <c r="E45" i="17" s="1"/>
  <c r="F39" i="17"/>
  <c r="E39" i="17" s="1"/>
  <c r="Q39" i="17"/>
  <c r="O39" i="18" s="1"/>
  <c r="P39" i="18"/>
  <c r="R226" i="18"/>
  <c r="Q226" i="18" s="1"/>
  <c r="P216" i="18"/>
  <c r="D226" i="18"/>
  <c r="F153" i="4"/>
  <c r="F162" i="4" s="1"/>
  <c r="E162" i="4" s="1"/>
  <c r="D9" i="19"/>
  <c r="F139" i="2"/>
  <c r="R134" i="18"/>
  <c r="Q134" i="18" s="1"/>
  <c r="P124" i="18"/>
  <c r="D134" i="18"/>
  <c r="E133" i="17"/>
  <c r="F138" i="17"/>
  <c r="E138" i="17" s="1"/>
  <c r="P123" i="18"/>
  <c r="R133" i="18"/>
  <c r="Q133" i="18" s="1"/>
  <c r="F116" i="2"/>
  <c r="D8" i="19"/>
  <c r="R111" i="18"/>
  <c r="Q111" i="18" s="1"/>
  <c r="D111" i="18"/>
  <c r="P101" i="18"/>
  <c r="F84" i="4"/>
  <c r="F93" i="4" s="1"/>
  <c r="E31" i="18"/>
  <c r="P41" i="18"/>
  <c r="Q41" i="17"/>
  <c r="O41" i="18" s="1"/>
  <c r="F41" i="17"/>
  <c r="R39" i="18"/>
  <c r="Q39" i="18" s="1"/>
  <c r="P29" i="18"/>
  <c r="P173" i="18"/>
  <c r="D183" i="18"/>
  <c r="R183" i="18"/>
  <c r="Q183" i="18" s="1"/>
  <c r="E179" i="17"/>
  <c r="F184" i="17"/>
  <c r="E184" i="17" s="1"/>
  <c r="P169" i="18"/>
  <c r="D179" i="18"/>
  <c r="R179" i="18"/>
  <c r="Q179" i="18" s="1"/>
  <c r="R108" i="18"/>
  <c r="Q108" i="18" s="1"/>
  <c r="P98" i="18"/>
  <c r="D108" i="18"/>
  <c r="E110" i="17"/>
  <c r="F115" i="17"/>
  <c r="E115" i="17" s="1"/>
  <c r="R110" i="18"/>
  <c r="Q110" i="18" s="1"/>
  <c r="P100" i="18"/>
  <c r="D110" i="18"/>
  <c r="R91" i="18"/>
  <c r="Q91" i="18" s="1"/>
  <c r="P81" i="18"/>
  <c r="D91" i="18"/>
  <c r="E87" i="17"/>
  <c r="F92" i="17"/>
  <c r="E92" i="17" s="1"/>
  <c r="R87" i="18"/>
  <c r="Q87" i="18" s="1"/>
  <c r="P77" i="18"/>
  <c r="F61" i="4"/>
  <c r="D61" i="17" s="1"/>
  <c r="D107" i="17"/>
  <c r="R200" i="18"/>
  <c r="Q200" i="18" s="1"/>
  <c r="P190" i="18"/>
  <c r="E202" i="17"/>
  <c r="F207" i="17"/>
  <c r="E207" i="17" s="1"/>
  <c r="R202" i="18"/>
  <c r="Q202" i="18" s="1"/>
  <c r="P192" i="18"/>
  <c r="D202" i="18"/>
  <c r="R223" i="18"/>
  <c r="Q223" i="18" s="1"/>
  <c r="P213" i="18"/>
  <c r="D223" i="18"/>
  <c r="R225" i="18"/>
  <c r="Q225" i="18" s="1"/>
  <c r="P215" i="18"/>
  <c r="D225" i="18"/>
  <c r="E225" i="17"/>
  <c r="F230" i="17"/>
  <c r="E230" i="17" s="1"/>
  <c r="F117" i="4"/>
  <c r="O32" i="4"/>
  <c r="M35" i="4"/>
  <c r="O35" i="4"/>
  <c r="M29" i="4"/>
  <c r="O29" i="4"/>
  <c r="O31" i="4"/>
  <c r="M31" i="4"/>
  <c r="E46" i="4"/>
  <c r="F15" i="2"/>
  <c r="R17" i="18"/>
  <c r="Q17" i="18" s="1"/>
  <c r="P7" i="18"/>
  <c r="Q22" i="17"/>
  <c r="O22" i="18" s="1"/>
  <c r="P22" i="18"/>
  <c r="F22" i="17"/>
  <c r="E22" i="17" s="1"/>
  <c r="D9" i="4"/>
  <c r="D25" i="13"/>
  <c r="M33" i="13"/>
  <c r="O33" i="13"/>
  <c r="F25" i="13"/>
  <c r="N32" i="13"/>
  <c r="N12" i="13"/>
  <c r="E24" i="13"/>
  <c r="E38" i="13"/>
  <c r="C25" i="13"/>
  <c r="L33" i="13"/>
  <c r="H29" i="13"/>
  <c r="E130" i="4" l="1"/>
  <c r="F222" i="4"/>
  <c r="E222" i="4" s="1"/>
  <c r="E116" i="4"/>
  <c r="R65" i="18"/>
  <c r="Q65" i="18" s="1"/>
  <c r="D65" i="18"/>
  <c r="P55" i="18"/>
  <c r="E65" i="17"/>
  <c r="F69" i="17"/>
  <c r="E69" i="17" s="1"/>
  <c r="F176" i="4"/>
  <c r="F186" i="4" s="1"/>
  <c r="F208" i="4"/>
  <c r="E208" i="4" s="1"/>
  <c r="F209" i="4"/>
  <c r="D199" i="17"/>
  <c r="I190" i="17" s="1"/>
  <c r="E199" i="4"/>
  <c r="F139" i="4"/>
  <c r="E9" i="19" s="1"/>
  <c r="H9" i="19" s="1"/>
  <c r="D130" i="17"/>
  <c r="D139" i="17" s="1"/>
  <c r="E107" i="4"/>
  <c r="H8" i="19"/>
  <c r="F94" i="4"/>
  <c r="F70" i="4"/>
  <c r="E70" i="4" s="1"/>
  <c r="E61" i="4"/>
  <c r="D126" i="18"/>
  <c r="D218" i="18"/>
  <c r="D195" i="18"/>
  <c r="D172" i="18"/>
  <c r="D149" i="18"/>
  <c r="D103" i="18"/>
  <c r="D57" i="18"/>
  <c r="D80" i="18"/>
  <c r="D34" i="18"/>
  <c r="D11" i="18"/>
  <c r="I40" i="13"/>
  <c r="R38" i="13"/>
  <c r="R14" i="13"/>
  <c r="D5" i="19"/>
  <c r="F47" i="2"/>
  <c r="R42" i="18"/>
  <c r="Q42" i="18" s="1"/>
  <c r="D42" i="18"/>
  <c r="P32" i="18"/>
  <c r="D217" i="18"/>
  <c r="D227" i="18" s="1"/>
  <c r="D230" i="18" s="1"/>
  <c r="D102" i="18"/>
  <c r="D56" i="18"/>
  <c r="D125" i="18"/>
  <c r="D171" i="18"/>
  <c r="D194" i="18"/>
  <c r="D148" i="18"/>
  <c r="D79" i="18"/>
  <c r="D33" i="18"/>
  <c r="D10" i="18"/>
  <c r="H40" i="13"/>
  <c r="Q38" i="13"/>
  <c r="Q14" i="13"/>
  <c r="R45" i="18"/>
  <c r="Q45" i="18" s="1"/>
  <c r="P35" i="18"/>
  <c r="D45" i="18"/>
  <c r="E12" i="19"/>
  <c r="H12" i="19" s="1"/>
  <c r="D153" i="17"/>
  <c r="D162" i="17" s="1"/>
  <c r="E153" i="4"/>
  <c r="E10" i="19"/>
  <c r="H10" i="19" s="1"/>
  <c r="F163" i="4"/>
  <c r="D115" i="18"/>
  <c r="D84" i="17"/>
  <c r="I75" i="17" s="1"/>
  <c r="E84" i="4"/>
  <c r="E93" i="4"/>
  <c r="E7" i="19"/>
  <c r="H7" i="19" s="1"/>
  <c r="F71" i="4"/>
  <c r="E41" i="17"/>
  <c r="F46" i="17"/>
  <c r="E46" i="17" s="1"/>
  <c r="R41" i="18"/>
  <c r="Q41" i="18" s="1"/>
  <c r="P31" i="18"/>
  <c r="D41" i="18"/>
  <c r="D184" i="18"/>
  <c r="D116" i="17"/>
  <c r="I98" i="17"/>
  <c r="I52" i="17"/>
  <c r="D70" i="17"/>
  <c r="F38" i="4"/>
  <c r="D38" i="17" s="1"/>
  <c r="D22" i="18"/>
  <c r="R22" i="18"/>
  <c r="Q22" i="18" s="1"/>
  <c r="P12" i="18"/>
  <c r="D26" i="13"/>
  <c r="M34" i="13"/>
  <c r="O34" i="13"/>
  <c r="F26" i="13"/>
  <c r="E25" i="13"/>
  <c r="N33" i="13"/>
  <c r="C26" i="13"/>
  <c r="L34" i="13"/>
  <c r="P16" i="4"/>
  <c r="P18" i="4"/>
  <c r="P19" i="4"/>
  <c r="F22" i="4"/>
  <c r="E22" i="4" s="1"/>
  <c r="F231" i="4" l="1"/>
  <c r="D222" i="17"/>
  <c r="I213" i="17" s="1"/>
  <c r="J214" i="17" s="1"/>
  <c r="F232" i="4"/>
  <c r="D176" i="17"/>
  <c r="D185" i="17" s="1"/>
  <c r="J195" i="17"/>
  <c r="J194" i="17"/>
  <c r="F185" i="4"/>
  <c r="E185" i="4" s="1"/>
  <c r="E176" i="4"/>
  <c r="I144" i="17"/>
  <c r="J150" i="17" s="1"/>
  <c r="J99" i="17"/>
  <c r="M99" i="17" s="1"/>
  <c r="J103" i="17"/>
  <c r="J102" i="17"/>
  <c r="J76" i="17"/>
  <c r="O76" i="17" s="1"/>
  <c r="J79" i="17"/>
  <c r="J80" i="17"/>
  <c r="J53" i="17"/>
  <c r="M53" i="17" s="1"/>
  <c r="J57" i="17"/>
  <c r="J56" i="17"/>
  <c r="I121" i="17"/>
  <c r="J127" i="17" s="1"/>
  <c r="E139" i="4"/>
  <c r="D208" i="17"/>
  <c r="E6" i="19"/>
  <c r="H6" i="19" s="1"/>
  <c r="J196" i="17"/>
  <c r="J192" i="17"/>
  <c r="J191" i="17"/>
  <c r="O191" i="17" s="1"/>
  <c r="J190" i="17"/>
  <c r="J193" i="17"/>
  <c r="J104" i="17"/>
  <c r="J100" i="17"/>
  <c r="J98" i="17"/>
  <c r="J101" i="17"/>
  <c r="J52" i="17"/>
  <c r="J55" i="17"/>
  <c r="J58" i="17"/>
  <c r="J54" i="17"/>
  <c r="J75" i="17"/>
  <c r="J78" i="17"/>
  <c r="J81" i="17"/>
  <c r="J77" i="17"/>
  <c r="J217" i="17"/>
  <c r="J218" i="17"/>
  <c r="J219" i="17"/>
  <c r="J215" i="17"/>
  <c r="O214" i="17"/>
  <c r="E231" i="4"/>
  <c r="E13" i="19"/>
  <c r="H13" i="19" s="1"/>
  <c r="D93" i="17"/>
  <c r="D231" i="17"/>
  <c r="N98" i="17"/>
  <c r="N75" i="17"/>
  <c r="N52" i="17"/>
  <c r="D47" i="17"/>
  <c r="I29" i="17"/>
  <c r="F48" i="4"/>
  <c r="N190" i="17"/>
  <c r="N213" i="17"/>
  <c r="E38" i="4"/>
  <c r="F47" i="4"/>
  <c r="D27" i="13"/>
  <c r="D39" i="13"/>
  <c r="M35" i="13"/>
  <c r="M13" i="13"/>
  <c r="F27" i="13"/>
  <c r="F39" i="13"/>
  <c r="O13" i="13"/>
  <c r="O35" i="13"/>
  <c r="E26" i="13"/>
  <c r="N34" i="13"/>
  <c r="C27" i="13"/>
  <c r="L13" i="13"/>
  <c r="C39" i="13"/>
  <c r="L35" i="13"/>
  <c r="G19" i="2"/>
  <c r="F19" i="2" s="1"/>
  <c r="G18" i="2"/>
  <c r="F18" i="2" s="1"/>
  <c r="J18" i="2"/>
  <c r="J16" i="2"/>
  <c r="J216" i="17" l="1"/>
  <c r="J213" i="17"/>
  <c r="M213" i="17" s="1"/>
  <c r="E11" i="19"/>
  <c r="H11" i="19" s="1"/>
  <c r="I167" i="17"/>
  <c r="N144" i="17"/>
  <c r="J146" i="17"/>
  <c r="M146" i="17" s="1"/>
  <c r="J144" i="17"/>
  <c r="M144" i="17" s="1"/>
  <c r="J147" i="17"/>
  <c r="J121" i="17"/>
  <c r="J123" i="17"/>
  <c r="J124" i="17"/>
  <c r="M124" i="17" s="1"/>
  <c r="N121" i="17"/>
  <c r="O53" i="17"/>
  <c r="M76" i="17"/>
  <c r="M194" i="17"/>
  <c r="O194" i="17"/>
  <c r="M195" i="17"/>
  <c r="O195" i="17"/>
  <c r="J168" i="17"/>
  <c r="O168" i="17" s="1"/>
  <c r="J172" i="17"/>
  <c r="J171" i="17"/>
  <c r="J145" i="17"/>
  <c r="J149" i="17"/>
  <c r="M149" i="17" s="1"/>
  <c r="J148" i="17"/>
  <c r="M148" i="17" s="1"/>
  <c r="J122" i="17"/>
  <c r="J125" i="17"/>
  <c r="O125" i="17" s="1"/>
  <c r="J126" i="17"/>
  <c r="O126" i="17" s="1"/>
  <c r="O79" i="17"/>
  <c r="M79" i="17"/>
  <c r="M80" i="17"/>
  <c r="O80" i="17"/>
  <c r="J30" i="17"/>
  <c r="M30" i="17" s="1"/>
  <c r="J33" i="17"/>
  <c r="J34" i="17"/>
  <c r="M168" i="17"/>
  <c r="M191" i="17"/>
  <c r="J167" i="17"/>
  <c r="J170" i="17"/>
  <c r="J173" i="17"/>
  <c r="J169" i="17"/>
  <c r="J35" i="17"/>
  <c r="J29" i="17"/>
  <c r="J32" i="17"/>
  <c r="J31" i="17"/>
  <c r="D213" i="18"/>
  <c r="D98" i="18"/>
  <c r="D121" i="18"/>
  <c r="D52" i="18"/>
  <c r="D190" i="18"/>
  <c r="D200" i="18" s="1"/>
  <c r="D207" i="18" s="1"/>
  <c r="D167" i="18"/>
  <c r="D144" i="18"/>
  <c r="D75" i="18"/>
  <c r="D29" i="18"/>
  <c r="D39" i="18" s="1"/>
  <c r="D46" i="18" s="1"/>
  <c r="D6" i="18"/>
  <c r="M214" i="17"/>
  <c r="M217" i="17"/>
  <c r="O217" i="17"/>
  <c r="O218" i="17"/>
  <c r="M218" i="17"/>
  <c r="O99" i="17"/>
  <c r="O102" i="17"/>
  <c r="M102" i="17"/>
  <c r="M103" i="17"/>
  <c r="O103" i="17"/>
  <c r="O57" i="17"/>
  <c r="M57" i="17"/>
  <c r="O56" i="17"/>
  <c r="M56" i="17"/>
  <c r="N167" i="17"/>
  <c r="O150" i="17"/>
  <c r="M150" i="17"/>
  <c r="O144" i="17"/>
  <c r="M147" i="17"/>
  <c r="O147" i="17"/>
  <c r="O123" i="17"/>
  <c r="M123" i="17"/>
  <c r="O121" i="17"/>
  <c r="M121" i="17"/>
  <c r="O127" i="17"/>
  <c r="M127" i="17"/>
  <c r="O101" i="17"/>
  <c r="M101" i="17"/>
  <c r="M98" i="17"/>
  <c r="O98" i="17"/>
  <c r="M100" i="17"/>
  <c r="O100" i="17"/>
  <c r="M104" i="17"/>
  <c r="O104" i="17"/>
  <c r="M75" i="17"/>
  <c r="O75" i="17"/>
  <c r="M77" i="17"/>
  <c r="O77" i="17"/>
  <c r="O81" i="17"/>
  <c r="M81" i="17"/>
  <c r="M78" i="17"/>
  <c r="O78" i="17"/>
  <c r="O58" i="17"/>
  <c r="M58" i="17"/>
  <c r="O54" i="17"/>
  <c r="M54" i="17"/>
  <c r="O55" i="17"/>
  <c r="M55" i="17"/>
  <c r="O52" i="17"/>
  <c r="M52" i="17"/>
  <c r="N29" i="17"/>
  <c r="E47" i="4"/>
  <c r="E5" i="19"/>
  <c r="H5" i="19" s="1"/>
  <c r="M192" i="17"/>
  <c r="O192" i="17"/>
  <c r="O193" i="17"/>
  <c r="M193" i="17"/>
  <c r="O196" i="17"/>
  <c r="M196" i="17"/>
  <c r="M190" i="17"/>
  <c r="O190" i="17"/>
  <c r="M215" i="17"/>
  <c r="O215" i="17"/>
  <c r="M216" i="17"/>
  <c r="O216" i="17"/>
  <c r="O219" i="17"/>
  <c r="M219" i="17"/>
  <c r="D28" i="13"/>
  <c r="M36" i="13"/>
  <c r="F28" i="13"/>
  <c r="O36" i="13"/>
  <c r="E27" i="13"/>
  <c r="E39" i="13"/>
  <c r="N35" i="13"/>
  <c r="N13" i="13"/>
  <c r="L14" i="13"/>
  <c r="L36" i="13"/>
  <c r="L37" i="13" s="1"/>
  <c r="L38" i="13" s="1"/>
  <c r="C40" i="13"/>
  <c r="O16" i="4"/>
  <c r="O19" i="4"/>
  <c r="O18" i="4"/>
  <c r="G16" i="2"/>
  <c r="G23" i="2" s="1"/>
  <c r="G24" i="2" s="1"/>
  <c r="D4" i="19" s="1"/>
  <c r="O213" i="17" l="1"/>
  <c r="F222" i="17" s="1"/>
  <c r="O146" i="17"/>
  <c r="O149" i="17"/>
  <c r="O124" i="17"/>
  <c r="M125" i="17"/>
  <c r="O30" i="17"/>
  <c r="M171" i="17"/>
  <c r="O171" i="17"/>
  <c r="M172" i="17"/>
  <c r="O172" i="17"/>
  <c r="O148" i="17"/>
  <c r="O145" i="17"/>
  <c r="F153" i="17" s="1"/>
  <c r="M145" i="17"/>
  <c r="M126" i="17"/>
  <c r="O122" i="17"/>
  <c r="M122" i="17"/>
  <c r="M33" i="17"/>
  <c r="O33" i="17"/>
  <c r="O34" i="17"/>
  <c r="M34" i="17"/>
  <c r="F84" i="17"/>
  <c r="F93" i="17" s="1"/>
  <c r="F61" i="17"/>
  <c r="E61" i="17" s="1"/>
  <c r="M169" i="17"/>
  <c r="O169" i="17"/>
  <c r="M167" i="17"/>
  <c r="O167" i="17"/>
  <c r="M173" i="17"/>
  <c r="O173" i="17"/>
  <c r="M170" i="17"/>
  <c r="O170" i="17"/>
  <c r="F130" i="17"/>
  <c r="F140" i="17" s="1"/>
  <c r="F107" i="17"/>
  <c r="F117" i="17" s="1"/>
  <c r="M31" i="17"/>
  <c r="O31" i="17"/>
  <c r="M32" i="17"/>
  <c r="O32" i="17"/>
  <c r="M29" i="17"/>
  <c r="O29" i="17"/>
  <c r="M35" i="17"/>
  <c r="O35" i="17"/>
  <c r="F199" i="17"/>
  <c r="F209" i="17" s="1"/>
  <c r="F23" i="2"/>
  <c r="F16" i="2"/>
  <c r="D29" i="13"/>
  <c r="M37" i="13"/>
  <c r="E6" i="4"/>
  <c r="P6" i="4" s="1"/>
  <c r="E8" i="4"/>
  <c r="D18" i="4" s="1"/>
  <c r="G25" i="2"/>
  <c r="D15" i="4"/>
  <c r="F29" i="13"/>
  <c r="O37" i="13"/>
  <c r="E28" i="13"/>
  <c r="N36" i="13"/>
  <c r="E9" i="4"/>
  <c r="D19" i="4" s="1"/>
  <c r="P8" i="4" l="1"/>
  <c r="D215" i="18"/>
  <c r="D146" i="18"/>
  <c r="D169" i="18"/>
  <c r="D123" i="18"/>
  <c r="D133" i="18" s="1"/>
  <c r="D138" i="18" s="1"/>
  <c r="D54" i="18"/>
  <c r="D64" i="18" s="1"/>
  <c r="D69" i="18" s="1"/>
  <c r="D192" i="18"/>
  <c r="D100" i="18"/>
  <c r="D77" i="18"/>
  <c r="D87" i="18" s="1"/>
  <c r="D92" i="18" s="1"/>
  <c r="D8" i="18"/>
  <c r="D31" i="18"/>
  <c r="E93" i="17"/>
  <c r="F7" i="19"/>
  <c r="I7" i="19" s="1"/>
  <c r="F71" i="17"/>
  <c r="F70" i="17"/>
  <c r="F6" i="19" s="1"/>
  <c r="D61" i="18"/>
  <c r="D84" i="18"/>
  <c r="E84" i="17"/>
  <c r="F94" i="17"/>
  <c r="F176" i="17"/>
  <c r="E153" i="17"/>
  <c r="D153" i="18"/>
  <c r="D162" i="18" s="1"/>
  <c r="G10" i="19" s="1"/>
  <c r="F162" i="17"/>
  <c r="F163" i="17"/>
  <c r="E130" i="17"/>
  <c r="D130" i="18"/>
  <c r="F139" i="17"/>
  <c r="D107" i="18"/>
  <c r="D116" i="18" s="1"/>
  <c r="G8" i="19" s="1"/>
  <c r="E107" i="17"/>
  <c r="F116" i="17"/>
  <c r="F38" i="17"/>
  <c r="F48" i="17" s="1"/>
  <c r="E199" i="17"/>
  <c r="D199" i="18"/>
  <c r="D208" i="18" s="1"/>
  <c r="G12" i="19" s="1"/>
  <c r="F208" i="17"/>
  <c r="E222" i="17"/>
  <c r="D222" i="18"/>
  <c r="D231" i="18" s="1"/>
  <c r="G13" i="19" s="1"/>
  <c r="F231" i="17"/>
  <c r="F232" i="17"/>
  <c r="R16" i="4"/>
  <c r="F16" i="4" s="1"/>
  <c r="H8" i="4"/>
  <c r="R18" i="4"/>
  <c r="H9" i="4"/>
  <c r="R19" i="4"/>
  <c r="D16" i="4"/>
  <c r="D40" i="13"/>
  <c r="M38" i="13"/>
  <c r="M14" i="13"/>
  <c r="H6" i="4"/>
  <c r="O38" i="13"/>
  <c r="F40" i="13"/>
  <c r="O14" i="13"/>
  <c r="E29" i="13"/>
  <c r="N37" i="13"/>
  <c r="P9" i="4"/>
  <c r="F24" i="2"/>
  <c r="D70" i="18" l="1"/>
  <c r="G6" i="19" s="1"/>
  <c r="J6" i="19" s="1"/>
  <c r="D93" i="18"/>
  <c r="G7" i="19" s="1"/>
  <c r="J7" i="19" s="1"/>
  <c r="D139" i="18"/>
  <c r="G9" i="19" s="1"/>
  <c r="E231" i="17"/>
  <c r="F13" i="19"/>
  <c r="I13" i="19" s="1"/>
  <c r="E208" i="17"/>
  <c r="F12" i="19"/>
  <c r="I12" i="19" s="1"/>
  <c r="E162" i="17"/>
  <c r="F10" i="19"/>
  <c r="I10" i="19" s="1"/>
  <c r="E139" i="17"/>
  <c r="F9" i="19"/>
  <c r="I9" i="19" s="1"/>
  <c r="E116" i="17"/>
  <c r="F8" i="19"/>
  <c r="I8" i="19" s="1"/>
  <c r="I6" i="19"/>
  <c r="E70" i="17"/>
  <c r="E176" i="17"/>
  <c r="D176" i="18"/>
  <c r="D185" i="18" s="1"/>
  <c r="G11" i="19" s="1"/>
  <c r="F185" i="17"/>
  <c r="F186" i="17"/>
  <c r="D38" i="18"/>
  <c r="D47" i="18" s="1"/>
  <c r="G5" i="19" s="1"/>
  <c r="E38" i="17"/>
  <c r="F47" i="17"/>
  <c r="Q16" i="4"/>
  <c r="O16" i="17" s="1"/>
  <c r="P16" i="17"/>
  <c r="E16" i="4"/>
  <c r="Q19" i="4"/>
  <c r="O19" i="17" s="1"/>
  <c r="E9" i="17" s="1"/>
  <c r="D19" i="17" s="1"/>
  <c r="P19" i="17"/>
  <c r="F19" i="4"/>
  <c r="E19" i="4" s="1"/>
  <c r="P18" i="17"/>
  <c r="Q18" i="4"/>
  <c r="O18" i="17" s="1"/>
  <c r="E8" i="17" s="1"/>
  <c r="D18" i="17" s="1"/>
  <c r="F18" i="4"/>
  <c r="E18" i="4" s="1"/>
  <c r="E40" i="13"/>
  <c r="N38" i="13"/>
  <c r="N14" i="13"/>
  <c r="D23" i="4"/>
  <c r="I6" i="4"/>
  <c r="J7" i="4" s="1"/>
  <c r="J13" i="19" l="1"/>
  <c r="J12" i="19"/>
  <c r="E185" i="17"/>
  <c r="F11" i="19"/>
  <c r="I11" i="19" s="1"/>
  <c r="J10" i="19"/>
  <c r="J9" i="19"/>
  <c r="J8" i="19"/>
  <c r="E47" i="17"/>
  <c r="F5" i="19"/>
  <c r="I5" i="19" s="1"/>
  <c r="E6" i="17"/>
  <c r="P6" i="17" s="1"/>
  <c r="M7" i="4"/>
  <c r="O7" i="4"/>
  <c r="F23" i="4"/>
  <c r="E23" i="4" s="1"/>
  <c r="H8" i="17"/>
  <c r="R18" i="17"/>
  <c r="P8" i="17"/>
  <c r="H9" i="17"/>
  <c r="R19" i="17"/>
  <c r="P9" i="17"/>
  <c r="N6" i="4"/>
  <c r="J11" i="4"/>
  <c r="J10" i="4"/>
  <c r="J6" i="4"/>
  <c r="J9" i="4"/>
  <c r="J8" i="4"/>
  <c r="J12" i="4"/>
  <c r="O12" i="4" s="1"/>
  <c r="D24" i="4"/>
  <c r="D16" i="17" l="1"/>
  <c r="D23" i="17" s="1"/>
  <c r="R16" i="17"/>
  <c r="E6" i="18" s="1"/>
  <c r="J11" i="19"/>
  <c r="O9" i="4"/>
  <c r="M9" i="4"/>
  <c r="J5" i="19"/>
  <c r="P18" i="18"/>
  <c r="E8" i="18"/>
  <c r="H6" i="17"/>
  <c r="P19" i="18"/>
  <c r="E9" i="18"/>
  <c r="O8" i="4"/>
  <c r="M8" i="4"/>
  <c r="O6" i="4"/>
  <c r="M6" i="4"/>
  <c r="Q19" i="17"/>
  <c r="O19" i="18" s="1"/>
  <c r="F19" i="17"/>
  <c r="E19" i="17" s="1"/>
  <c r="F18" i="17"/>
  <c r="E18" i="17" s="1"/>
  <c r="Q18" i="17"/>
  <c r="O18" i="18" s="1"/>
  <c r="O11" i="4"/>
  <c r="M11" i="4"/>
  <c r="M10" i="4"/>
  <c r="O10" i="4"/>
  <c r="M12" i="4"/>
  <c r="P16" i="18" l="1"/>
  <c r="Q16" i="17"/>
  <c r="O16" i="18" s="1"/>
  <c r="F16" i="17"/>
  <c r="E16" i="17" s="1"/>
  <c r="D18" i="18"/>
  <c r="P8" i="18"/>
  <c r="R18" i="18"/>
  <c r="Q18" i="18" s="1"/>
  <c r="D19" i="18"/>
  <c r="P9" i="18"/>
  <c r="R19" i="18"/>
  <c r="Q19" i="18" s="1"/>
  <c r="R16" i="18"/>
  <c r="Q16" i="18" s="1"/>
  <c r="D16" i="18"/>
  <c r="P6" i="18"/>
  <c r="F15" i="4"/>
  <c r="F23" i="17" l="1"/>
  <c r="E23" i="17" s="1"/>
  <c r="D23" i="18"/>
  <c r="F25" i="4"/>
  <c r="E15" i="4"/>
  <c r="F24" i="4"/>
  <c r="D15" i="17"/>
  <c r="E24" i="4" l="1"/>
  <c r="E4" i="19"/>
  <c r="H4" i="19" s="1"/>
  <c r="I6" i="17"/>
  <c r="D24" i="17"/>
  <c r="J7" i="17" l="1"/>
  <c r="M7" i="17" s="1"/>
  <c r="J11" i="17"/>
  <c r="J10" i="17"/>
  <c r="J12" i="17"/>
  <c r="N6" i="17"/>
  <c r="J8" i="17"/>
  <c r="J6" i="17"/>
  <c r="J9" i="17"/>
  <c r="O7" i="17" l="1"/>
  <c r="M10" i="17"/>
  <c r="O10" i="17"/>
  <c r="O6" i="17"/>
  <c r="M6" i="17"/>
  <c r="O11" i="17"/>
  <c r="M11" i="17"/>
  <c r="M8" i="17"/>
  <c r="O8" i="17"/>
  <c r="O9" i="17"/>
  <c r="M9" i="17"/>
  <c r="O12" i="17"/>
  <c r="M12" i="17"/>
  <c r="F15" i="17" l="1"/>
  <c r="D15" i="18" s="1"/>
  <c r="D24" i="18" l="1"/>
  <c r="G4" i="19" s="1"/>
  <c r="F24" i="17"/>
  <c r="E15" i="17"/>
  <c r="F25" i="17"/>
  <c r="E24" i="17" l="1"/>
  <c r="F4" i="19"/>
  <c r="I4" i="19" s="1"/>
  <c r="O7" i="18"/>
  <c r="O12" i="18"/>
  <c r="O8" i="18"/>
  <c r="O6" i="18"/>
  <c r="O9" i="18"/>
  <c r="J4" i="19" l="1"/>
</calcChain>
</file>

<file path=xl/sharedStrings.xml><?xml version="1.0" encoding="utf-8"?>
<sst xmlns="http://schemas.openxmlformats.org/spreadsheetml/2006/main" count="1084" uniqueCount="162">
  <si>
    <t>Cash</t>
  </si>
  <si>
    <t>Team 1</t>
  </si>
  <si>
    <t>Buy</t>
  </si>
  <si>
    <t>Quantity</t>
  </si>
  <si>
    <t>Investment Value</t>
  </si>
  <si>
    <t>Cash out</t>
  </si>
  <si>
    <t>Portfolio Value</t>
  </si>
  <si>
    <t>Post-Decision</t>
  </si>
  <si>
    <t>Status</t>
  </si>
  <si>
    <t>Team 2</t>
  </si>
  <si>
    <t>Team 3</t>
  </si>
  <si>
    <t>Team 4</t>
  </si>
  <si>
    <t>Team 5</t>
  </si>
  <si>
    <t>Team 6</t>
  </si>
  <si>
    <t>Team 7</t>
  </si>
  <si>
    <t>Team 8</t>
  </si>
  <si>
    <t>Team 9</t>
  </si>
  <si>
    <t>Team 10</t>
  </si>
  <si>
    <t>Sell Quantity</t>
  </si>
  <si>
    <t>Sell</t>
  </si>
  <si>
    <t>Buying Quantity</t>
  </si>
  <si>
    <t>Step 1</t>
  </si>
  <si>
    <t>Cash Available For Purchases</t>
  </si>
  <si>
    <t>Quantity Able to Purchase</t>
  </si>
  <si>
    <t>Step 2</t>
  </si>
  <si>
    <t>Holding Status (pre-decision)</t>
  </si>
  <si>
    <t>Holding Quantity (Pre Decision)</t>
  </si>
  <si>
    <t>Market Price</t>
  </si>
  <si>
    <t>Quantity Available for Sale</t>
  </si>
  <si>
    <t>Holding Status (Post decisions)</t>
  </si>
  <si>
    <t>Holding Quantity (Post Decision)</t>
  </si>
  <si>
    <t>Buying Status</t>
  </si>
  <si>
    <t>Invesment Choices</t>
  </si>
  <si>
    <t>Cash Available for Investments</t>
  </si>
  <si>
    <t>Cash Remaining for Purchases</t>
  </si>
  <si>
    <t>Exited</t>
  </si>
  <si>
    <t>N/A</t>
  </si>
  <si>
    <t>Pre-Decision Value</t>
  </si>
  <si>
    <t>Post-Decision Value</t>
  </si>
  <si>
    <t>Performance Rationale/Headline Impact</t>
  </si>
  <si>
    <t>Iteration</t>
  </si>
  <si>
    <t>Headline/Event</t>
  </si>
  <si>
    <t>Morosani Capital</t>
  </si>
  <si>
    <t>Tanzanian Malaria SIB</t>
  </si>
  <si>
    <t>Belvedere</t>
  </si>
  <si>
    <t>Schweizerhof Fund</t>
  </si>
  <si>
    <t>Global trust in political and financial institutions remains at all time lows as wealth and income gaps widen and become more hotly debated in both social and mainstream media.</t>
  </si>
  <si>
    <t>Building sentiment among investors to seek out new ways to invest due to a belief that developed equity and bond markets are stacked against them</t>
  </si>
  <si>
    <t xml:space="preserve">Stock-markets around the world continue to rise modestly on perceived improvements in fiscal imbalances created by 2007/8 financial crisis
</t>
  </si>
  <si>
    <t>Minimal impact, micro-insured population not heavily affected by global financial markets</t>
  </si>
  <si>
    <t>No direct impact</t>
  </si>
  <si>
    <t>Strong economic growth in Colombia and Chile enticing more prospective students to seek higher education</t>
  </si>
  <si>
    <t xml:space="preserve"> Modest gains in the portfolio of global large cap stocks</t>
  </si>
  <si>
    <t>UK government passes legislation providing tax advantages to investors of Social Impact Bonds certified by UK authorities.  Other G-8 governments considering similar action.</t>
  </si>
  <si>
    <t>Wealthy UK investors increasingly seek yield and tax optimization through SIB instruments</t>
  </si>
  <si>
    <t>The Pledge: A consortium of banks, development institutions, foundations and NGOs make a multi-billion dollar, long-term commitment to build infrastructure in Sub-Saharan Africa with the intention of alleviating poverty and building new markets and economic growth engines</t>
  </si>
  <si>
    <t>Major projects launched across Sub-Saharan Africa to improve roads, telecommunications, energy and hydro infrastructure</t>
  </si>
  <si>
    <t>Cyber attack cripples global financial markets for 2 days, ramifications still being assessed</t>
  </si>
  <si>
    <t>High speed trading algorithms and systems were compromised by a criminal syndicate, while no money was lost, the breach has left investors questioning the vulnerability of the financial system</t>
  </si>
  <si>
    <t>Investors around the world pulled large pools of capital out of the stock market, indices around the world fell 40%</t>
  </si>
  <si>
    <t>Unemployment rates in developed countries on the rise as workers in developed economies failing to adapt to technological change – tensions mounting</t>
  </si>
  <si>
    <t>No direct impact, point intended to provide back-drop and 'paint' a picture of the state of the world</t>
  </si>
  <si>
    <t>Developed world stock markets falter as economists and analyst grow more concerned about future sources of growth</t>
  </si>
  <si>
    <t>Building on the $1 billion committed to micro-insurance in 2012, the IFC has doubled down on their investment adding another $1 billion.  IFC stands by their analysis that microinsurance has the potential to be a $30-$50 billion market in premiums through 4 billion lower income customers</t>
  </si>
  <si>
    <t>Major improvements in distribution mechanisms (e.g., electricity companies, mobile telephone providers) grow the number of people able to access microinsurance products</t>
  </si>
  <si>
    <t>Broader availability of microinsurance encourages more low income families to seek means for higher education for their children</t>
  </si>
  <si>
    <t xml:space="preserve">The success of the initial investment in Indonesian portfolio companies coupled with strong commitment from Development Finance Institutions has led to an opportunity to invest in and develop a new business model offering  a  hybrid micro-insurance product offering greater coverage at higher premiums.  </t>
  </si>
  <si>
    <t>http://www.ifc.org/wps/wcm/connect/industry_ext_content/ifc_external_corporate_site/industries/financial+markets/news/microinsurance+has+potential+to+become+$50+billion+market+</t>
  </si>
  <si>
    <t>Droughts in US and Russia severely diminish crop yields, rising food prices causing social and political unrest in regions reliant on food imports</t>
  </si>
  <si>
    <t>As the poor in Indonesia are not highly reliant on imported food, the shortages have not had a significant impact on the target markets of Phoenix's portfolio companies</t>
  </si>
  <si>
    <t>Increases in food prices negatively affect food supply in Tanzania, causing significant challenges and setbacks in the Malaria mitigation work</t>
  </si>
  <si>
    <t>Insurance companies look to diversify operations and markets based on shocks on food supply, cyber security and developed world unemployment rates</t>
  </si>
  <si>
    <t>Global insurance company buys Phoenix Fund's set of portfolio companies, effectively creating an 'exit' for investors of Phoenix Fund (Indonesia)</t>
  </si>
  <si>
    <t>Global markets rise modestly recovering some of the losses incurred in iteration 2</t>
  </si>
  <si>
    <t>Phoenix Capital's expansion into the hybrid insurance market was not included in acquisition of the initial Phoenix portfolio companies.  The new business continues to grow and sees bright prospects</t>
  </si>
  <si>
    <t>Existing Free Trade Agreements of Chile and Colombia with the US and EU are bolstered to provide for more advantageous terms for MNCs looking to make Foreign Direct Investments in Chile and Colombia</t>
  </si>
  <si>
    <t>Positive economic developments continue to build momentum for higher education among the poor in Colombia and Chile</t>
  </si>
  <si>
    <t>Improved trade and investment conditions has led Apex, a European technology firm to pursue a major investment in Chile</t>
  </si>
  <si>
    <t>Growing population of educated Colombians has created a greater sense of entrepreneurialism.  Innovative ideas to serve the unique needs of lower-middle income Colombians are proliferating, discussed in the media and seeking funding</t>
  </si>
  <si>
    <t>Seeing opportunities 'at home' record numbers of highly educated Asian and African immigrants in the US and Europe are moving back to their native countries</t>
  </si>
  <si>
    <t>Investment Exited</t>
  </si>
  <si>
    <t>Leveraging the significant progress borne out of 'The Pledge' [iteration 1], many educated Tanzanians return home to start businesses.  Recognizing the many opportunities to improve Tanzanian healthcare, many social enterprises are launched to provide innovative approaches to mitigate the effects of malaria</t>
  </si>
  <si>
    <t>Influx of intellectual and financial capital bringing improvement to overall economy.  Agricultural economy in particular is modernizing and a growing rate with smaller farmers consolidating land and resources for greater productive capacity</t>
  </si>
  <si>
    <t>Colombian and Chilean diaspora in US and Europe taking a greater interest in investing in their home countries as a means of diversification and nationalistic support</t>
  </si>
  <si>
    <t>Millenials and Generation Xers have inherited nearly $10T of welath from the Baby Boomer generation: 60% view social responsibility as a core element of their investment philosophy</t>
  </si>
  <si>
    <t xml:space="preserve">Broad question for the group: Given what has transpired in the course of this game and demographic dynamics, consider the competitive positioning of firms like Morosani and Belvedere (e.g., fund raising ability, access to investment, local market knowledge/specialization) </t>
  </si>
  <si>
    <t>Morosani Capital (Indonesia Fund)</t>
  </si>
  <si>
    <t>Schweizerhof Funds</t>
  </si>
  <si>
    <t>Morosani Capital (Indonesia Fund II)</t>
  </si>
  <si>
    <t>Belvedere/EuroTech</t>
  </si>
  <si>
    <t>Colombimax</t>
  </si>
  <si>
    <t>Year</t>
  </si>
  <si>
    <t>0-1</t>
  </si>
  <si>
    <t>1-2</t>
  </si>
  <si>
    <t>2-3</t>
  </si>
  <si>
    <t>Micro-insurance</t>
  </si>
  <si>
    <t>Tanzania Social Impact Bond</t>
  </si>
  <si>
    <t>Education Finance</t>
  </si>
  <si>
    <t>Large Cap ETF</t>
  </si>
  <si>
    <t>Micro-insurance (add-on)</t>
  </si>
  <si>
    <t>Education Finance (add-on 1)</t>
  </si>
  <si>
    <t>Education Finance (add-on 2)</t>
  </si>
  <si>
    <t>Type</t>
  </si>
  <si>
    <t>Name</t>
  </si>
  <si>
    <t>Return Target</t>
  </si>
  <si>
    <t>Initial Price for model</t>
  </si>
  <si>
    <t>Fund Raise</t>
  </si>
  <si>
    <t>$25 million</t>
  </si>
  <si>
    <t>$30 million</t>
  </si>
  <si>
    <t>$15 million</t>
  </si>
  <si>
    <t>$12 million</t>
  </si>
  <si>
    <t>Return</t>
  </si>
  <si>
    <t>Value</t>
  </si>
  <si>
    <t>Annualized Return</t>
  </si>
  <si>
    <t>Cash to Start the Game</t>
  </si>
  <si>
    <t>Morosani Capital Add-on</t>
  </si>
  <si>
    <t>Belvedere Add-on 1</t>
  </si>
  <si>
    <t>Belvedere Add-on 2</t>
  </si>
  <si>
    <t>For Chart - Annualized Return</t>
  </si>
  <si>
    <t>For Chart - Ending Value</t>
  </si>
  <si>
    <t>Absolute Return</t>
  </si>
  <si>
    <r>
      <rPr>
        <sz val="11"/>
        <color theme="1"/>
        <rFont val="Calibri"/>
        <family val="2"/>
      </rPr>
      <t>€</t>
    </r>
    <r>
      <rPr>
        <sz val="11"/>
        <color theme="1"/>
        <rFont val="Calibri"/>
        <family val="2"/>
        <scheme val="minor"/>
      </rPr>
      <t>23 million</t>
    </r>
  </si>
  <si>
    <t>Error</t>
  </si>
  <si>
    <t>Ok</t>
  </si>
  <si>
    <t>Cash In</t>
  </si>
  <si>
    <t>Selling Status</t>
  </si>
  <si>
    <t>Overall Status</t>
  </si>
  <si>
    <t>New</t>
  </si>
  <si>
    <t>Pre-Decision</t>
  </si>
  <si>
    <t>Net Cash Flows</t>
  </si>
  <si>
    <t>End of Game Value</t>
  </si>
  <si>
    <t>Ending Quantity</t>
  </si>
  <si>
    <t>Action: Sell</t>
  </si>
  <si>
    <t>Action: Buy</t>
  </si>
  <si>
    <t>Total Portfolio Value</t>
  </si>
  <si>
    <t>Intercontinental Social Impact Bond</t>
  </si>
  <si>
    <t>Trading Game Model Overview</t>
  </si>
  <si>
    <t>Tab Descriptions:</t>
  </si>
  <si>
    <t>Round</t>
  </si>
  <si>
    <t>Context:</t>
  </si>
  <si>
    <t>Round 0</t>
  </si>
  <si>
    <t>Round 1</t>
  </si>
  <si>
    <t>Round 2</t>
  </si>
  <si>
    <t>Round 3</t>
  </si>
  <si>
    <t>Social Impact Bond</t>
  </si>
  <si>
    <t>Note: All specific descriptions pertaining to the trade entry interface tabs ("Round 0", "Round 1", "Round 2") relate to the relative cells that Team 1 would need to consider.  Since the trade entry interfaces are structured identically for each team, identical logic applies for teams 2 through 10.</t>
  </si>
  <si>
    <r>
      <rPr>
        <b/>
        <sz val="11"/>
        <color theme="1"/>
        <rFont val="Calibri"/>
        <family val="2"/>
        <scheme val="minor"/>
      </rPr>
      <t>Round 3 (Final)</t>
    </r>
    <r>
      <rPr>
        <sz val="11"/>
        <color theme="1"/>
        <rFont val="Calibri"/>
        <family val="2"/>
        <scheme val="minor"/>
      </rPr>
      <t xml:space="preserve">
</t>
    </r>
    <r>
      <rPr>
        <i/>
        <sz val="11"/>
        <color theme="1"/>
        <rFont val="Calibri"/>
        <family val="2"/>
        <scheme val="minor"/>
      </rPr>
      <t>Note: There is no participant input on this tab, the tab only states the final results of the game and the value of the participant's portfolio at conclusion.</t>
    </r>
    <r>
      <rPr>
        <sz val="11"/>
        <color theme="1"/>
        <rFont val="Calibri"/>
        <family val="2"/>
        <scheme val="minor"/>
      </rPr>
      <t xml:space="preserve">
</t>
    </r>
    <r>
      <rPr>
        <b/>
        <sz val="11"/>
        <color theme="1"/>
        <rFont val="Calibri"/>
        <family val="2"/>
        <scheme val="minor"/>
      </rPr>
      <t>Cells E6:E12</t>
    </r>
    <r>
      <rPr>
        <sz val="11"/>
        <color theme="1"/>
        <rFont val="Calibri"/>
        <family val="2"/>
        <scheme val="minor"/>
      </rPr>
      <t xml:space="preserve"> - Indicate the total quantity of investments held at the end of the game
</t>
    </r>
    <r>
      <rPr>
        <b/>
        <sz val="11"/>
        <color theme="1"/>
        <rFont val="Calibri"/>
        <family val="2"/>
        <scheme val="minor"/>
      </rPr>
      <t>Cells D15:D23</t>
    </r>
    <r>
      <rPr>
        <sz val="11"/>
        <color theme="1"/>
        <rFont val="Calibri"/>
        <family val="2"/>
        <scheme val="minor"/>
      </rPr>
      <t xml:space="preserve"> - Indicate the total value of the investments held at the end of the game</t>
    </r>
  </si>
  <si>
    <r>
      <rPr>
        <b/>
        <sz val="11"/>
        <color theme="1"/>
        <rFont val="Calibri"/>
        <family val="2"/>
        <scheme val="minor"/>
      </rPr>
      <t>Round 1, 2 and 3 Teams Performance</t>
    </r>
    <r>
      <rPr>
        <sz val="11"/>
        <color theme="1"/>
        <rFont val="Calibri"/>
        <family val="2"/>
        <scheme val="minor"/>
      </rPr>
      <t xml:space="preserve">
These 3 tabs provide a charted view of the team performance upon the completion of each Round of the game.  Participants should only see the performance chart corresponding to the appropriate point in the game.  For example, "Round 1 Teams Performance" should only be shown after Round 0 has been completed and "Round 2 Teams Performance" should only be shown after Round 1 has been completed</t>
    </r>
  </si>
  <si>
    <r>
      <rPr>
        <b/>
        <sz val="11"/>
        <color theme="1"/>
        <rFont val="Calibri"/>
        <family val="2"/>
        <scheme val="minor"/>
      </rPr>
      <t>1.</t>
    </r>
    <r>
      <rPr>
        <sz val="11"/>
        <color theme="1"/>
        <rFont val="Calibri"/>
        <family val="2"/>
        <scheme val="minor"/>
      </rPr>
      <t xml:space="preserve">  The trading game tool is set up to accommodate 10 'teams' to participate.</t>
    </r>
  </si>
  <si>
    <r>
      <rPr>
        <b/>
        <sz val="11"/>
        <color theme="1"/>
        <rFont val="Calibri"/>
        <family val="2"/>
        <scheme val="minor"/>
      </rPr>
      <t>2.</t>
    </r>
    <r>
      <rPr>
        <sz val="11"/>
        <color theme="1"/>
        <rFont val="Calibri"/>
        <family val="2"/>
        <scheme val="minor"/>
      </rPr>
      <t xml:space="preserve">  In order to have teams play the game simultaneously and allow for performance to be aggregated in real time, it is necessary to upload the model to an online format (e.g., Google Sheets).</t>
    </r>
  </si>
  <si>
    <r>
      <rPr>
        <b/>
        <sz val="11"/>
        <color theme="1"/>
        <rFont val="Calibri"/>
        <family val="2"/>
        <scheme val="minor"/>
      </rPr>
      <t>3.</t>
    </r>
    <r>
      <rPr>
        <sz val="11"/>
        <color theme="1"/>
        <rFont val="Calibri"/>
        <family val="2"/>
        <scheme val="minor"/>
      </rPr>
      <t xml:space="preserve"> The tool is set up to have 3 decision points (Round 0, 1 and 2) - Round 3 represents the final outcome.  Decisions will be entered by the teams in their respective sections on the tabs named, "Round 0", "Round 1" and "Round 2".  The contents of these tabs is further described in the 'Tab Descriptions' section below.</t>
    </r>
  </si>
  <si>
    <r>
      <rPr>
        <b/>
        <sz val="11"/>
        <color theme="1"/>
        <rFont val="Calibri"/>
        <family val="2"/>
        <scheme val="minor"/>
      </rPr>
      <t>4.</t>
    </r>
    <r>
      <rPr>
        <sz val="11"/>
        <color theme="1"/>
        <rFont val="Calibri"/>
        <family val="2"/>
        <scheme val="minor"/>
      </rPr>
      <t xml:space="preserve">  Based on this design of the game, there were 4 investment choices available at the start of the game.  In order to demonstrate the potential effects of first-mover and incumbency advantage, 3 add-on investments associated with 2 of the initial investments were introduced during Round 1.  The add-on investment are only available to teams which made the required investments in Round 0.</t>
    </r>
  </si>
  <si>
    <r>
      <rPr>
        <b/>
        <sz val="11"/>
        <color theme="1"/>
        <rFont val="Calibri"/>
        <family val="2"/>
        <scheme val="minor"/>
      </rPr>
      <t>5.</t>
    </r>
    <r>
      <rPr>
        <sz val="11"/>
        <color theme="1"/>
        <rFont val="Calibri"/>
        <family val="2"/>
        <scheme val="minor"/>
      </rPr>
      <t xml:space="preserve"> Interventions (hypothetical but realistic global/economic events) are introduced between Rounds 0/1, Rounds 1/2 and Rounds 2/3.  As Round 3 is the final outcome, the interventions between Round 2 and 3 are not used to make a decision, rather they serve as a basis for the performance in the final Round.</t>
    </r>
  </si>
  <si>
    <r>
      <rPr>
        <b/>
        <sz val="11"/>
        <color theme="1"/>
        <rFont val="Calibri"/>
        <family val="2"/>
        <scheme val="minor"/>
      </rPr>
      <t>6.</t>
    </r>
    <r>
      <rPr>
        <sz val="11"/>
        <color theme="1"/>
        <rFont val="Calibri"/>
        <family val="2"/>
        <scheme val="minor"/>
      </rPr>
      <t xml:space="preserve"> All calculations are done formulaically, the only inputs required by game participants are to indicate "buy" or "sell" and the appropriate quantity.  Further details of the trade entry interface are provided in the 'Tab Descriptions' section below.</t>
    </r>
  </si>
  <si>
    <r>
      <rPr>
        <b/>
        <sz val="11"/>
        <color theme="1"/>
        <rFont val="Calibri"/>
        <family val="2"/>
        <scheme val="minor"/>
      </rPr>
      <t>7.</t>
    </r>
    <r>
      <rPr>
        <sz val="11"/>
        <color theme="1"/>
        <rFont val="Calibri"/>
        <family val="2"/>
        <scheme val="minor"/>
      </rPr>
      <t xml:space="preserve"> Participants start the game with '50' units to invest and all of the investments start with a value of '20' units.</t>
    </r>
  </si>
  <si>
    <r>
      <rPr>
        <b/>
        <sz val="11"/>
        <color theme="1"/>
        <rFont val="Calibri"/>
        <family val="2"/>
        <scheme val="minor"/>
      </rPr>
      <t>8.</t>
    </r>
    <r>
      <rPr>
        <sz val="11"/>
        <color theme="1"/>
        <rFont val="Calibri"/>
        <family val="2"/>
        <scheme val="minor"/>
      </rPr>
      <t xml:space="preserve"> Only long positions are permitted; fractional shares are not permitted.</t>
    </r>
  </si>
  <si>
    <r>
      <rPr>
        <b/>
        <sz val="11"/>
        <color theme="1"/>
        <rFont val="Calibri"/>
        <family val="2"/>
        <scheme val="minor"/>
      </rPr>
      <t>9.</t>
    </r>
    <r>
      <rPr>
        <sz val="11"/>
        <color theme="1"/>
        <rFont val="Calibri"/>
        <family val="2"/>
        <scheme val="minor"/>
      </rPr>
      <t xml:space="preserve"> The game was designed to be played by a group of 60-80 individuals in approximately 45 minutes.  Therefore liberties were taken to manage the overall complexity:
-All investments are assumed to have perfect liquidity during each trading round 
-Investment sizes may be represented as being larger than what is currently available in the market
-Time value of cash is not considered within the simulation
-Cash amounts are scaled down to simplify the game
</t>
    </r>
  </si>
  <si>
    <r>
      <rPr>
        <b/>
        <sz val="11"/>
        <color theme="1"/>
        <rFont val="Calibri"/>
        <family val="2"/>
        <scheme val="minor"/>
      </rPr>
      <t>10.</t>
    </r>
    <r>
      <rPr>
        <sz val="11"/>
        <color theme="1"/>
        <rFont val="Calibri"/>
        <family val="2"/>
        <scheme val="minor"/>
      </rPr>
      <t xml:space="preserve">  The final results of the game are based on the total nominal value of the portfolio in Round 3</t>
    </r>
  </si>
  <si>
    <r>
      <rPr>
        <b/>
        <sz val="11"/>
        <color theme="1"/>
        <rFont val="Calibri"/>
        <family val="2"/>
        <scheme val="minor"/>
      </rPr>
      <t>Round 0</t>
    </r>
    <r>
      <rPr>
        <sz val="11"/>
        <color theme="1"/>
        <rFont val="Calibri"/>
        <family val="2"/>
        <scheme val="minor"/>
      </rPr>
      <t xml:space="preserve"> 
The tab is used to capture the investment inputs of the individual teams.  Each team has a set of rows that provide them with information to help make decisions (e.g., 'Team  1' will only look at cells B4:I25).   
</t>
    </r>
    <r>
      <rPr>
        <b/>
        <u/>
        <sz val="11"/>
        <color theme="1"/>
        <rFont val="Calibri"/>
        <family val="2"/>
        <scheme val="minor"/>
      </rPr>
      <t>Overview of Informational Cells:</t>
    </r>
    <r>
      <rPr>
        <sz val="11"/>
        <color theme="1"/>
        <rFont val="Calibri"/>
        <family val="2"/>
        <scheme val="minor"/>
      </rPr>
      <t xml:space="preserve">
</t>
    </r>
    <r>
      <rPr>
        <b/>
        <sz val="11"/>
        <color theme="1"/>
        <rFont val="Calibri"/>
        <family val="2"/>
        <scheme val="minor"/>
      </rPr>
      <t>Cells B5:B6</t>
    </r>
    <r>
      <rPr>
        <sz val="11"/>
        <color theme="1"/>
        <rFont val="Calibri"/>
        <family val="2"/>
        <scheme val="minor"/>
      </rPr>
      <t xml:space="preserve"> - Indicates the amount of investment units available to the team at the onset of the game
</t>
    </r>
    <r>
      <rPr>
        <b/>
        <sz val="11"/>
        <color theme="1"/>
        <rFont val="Calibri"/>
        <family val="2"/>
        <scheme val="minor"/>
      </rPr>
      <t>Cells D5:F12</t>
    </r>
    <r>
      <rPr>
        <sz val="11"/>
        <color theme="1"/>
        <rFont val="Calibri"/>
        <family val="2"/>
        <scheme val="minor"/>
      </rPr>
      <t xml:space="preserve"> - Identifies which investments are available (Column D), their starting market price (Column F) and the number of shares that a participant is able to purchase (Column E)
</t>
    </r>
    <r>
      <rPr>
        <b/>
        <sz val="11"/>
        <color theme="1"/>
        <rFont val="Calibri"/>
        <family val="2"/>
        <scheme val="minor"/>
      </rPr>
      <t>Cells I5:I12</t>
    </r>
    <r>
      <rPr>
        <sz val="11"/>
        <color theme="1"/>
        <rFont val="Calibri"/>
        <family val="2"/>
        <scheme val="minor"/>
      </rPr>
      <t xml:space="preserve"> - Indicates if the participant has entered a trade that is within the parameters of the funds available to invest for each individual investment (this cell would indicate "Error" if the participant tried to allocate more than the "Quantity Able to Purchase", as seen in cells E6:E12,  for an individual investment)
</t>
    </r>
    <r>
      <rPr>
        <b/>
        <sz val="11"/>
        <color theme="1"/>
        <rFont val="Calibri"/>
        <family val="2"/>
        <scheme val="minor"/>
      </rPr>
      <t>Cell G25</t>
    </r>
    <r>
      <rPr>
        <sz val="11"/>
        <color theme="1"/>
        <rFont val="Calibri"/>
        <family val="2"/>
        <scheme val="minor"/>
      </rPr>
      <t xml:space="preserve"> - Indicates if the aggregate actions of the team within a particular Round are within the parameters of funds available to invest (this cell would indicate "Error" if the participant tried to allocate more the 50 total units across the investment choices)
</t>
    </r>
    <r>
      <rPr>
        <b/>
        <sz val="11"/>
        <color theme="1"/>
        <rFont val="Calibri"/>
        <family val="2"/>
        <scheme val="minor"/>
      </rPr>
      <t>Cells D14:G24</t>
    </r>
    <r>
      <rPr>
        <sz val="11"/>
        <color theme="1"/>
        <rFont val="Calibri"/>
        <family val="2"/>
        <scheme val="minor"/>
      </rPr>
      <t xml:space="preserve"> - Provides information on the status of the portfolio before any investments are made (Column E), what the net cash flows (Column F) are and how the portfolio stands after investment decisions are made (Column G)
</t>
    </r>
    <r>
      <rPr>
        <b/>
        <u/>
        <sz val="11"/>
        <color theme="1"/>
        <rFont val="Calibri"/>
        <family val="2"/>
        <scheme val="minor"/>
      </rPr>
      <t>Overview of Input Cells:</t>
    </r>
    <r>
      <rPr>
        <sz val="11"/>
        <color theme="1"/>
        <rFont val="Calibri"/>
        <family val="2"/>
        <scheme val="minor"/>
      </rPr>
      <t xml:space="preserve">
</t>
    </r>
    <r>
      <rPr>
        <b/>
        <sz val="11"/>
        <color theme="1"/>
        <rFont val="Calibri"/>
        <family val="2"/>
        <scheme val="minor"/>
      </rPr>
      <t>Cells G6:H12</t>
    </r>
    <r>
      <rPr>
        <sz val="11"/>
        <color theme="1"/>
        <rFont val="Calibri"/>
        <family val="2"/>
        <scheme val="minor"/>
      </rPr>
      <t xml:space="preserve"> -  Only requiring participants input - participants will indicate 'buy' in column G and the quantity they wish to purchase in Column H.  Once this is completed, the first set of interventions are to be unveiled/distributed as well as the performance of each of the investments, to allow participants to consider their choices for Round 1 </t>
    </r>
  </si>
  <si>
    <r>
      <rPr>
        <b/>
        <sz val="11"/>
        <color theme="1"/>
        <rFont val="Calibri"/>
        <family val="2"/>
        <scheme val="minor"/>
      </rPr>
      <t>Performance Tabulation:</t>
    </r>
    <r>
      <rPr>
        <sz val="11"/>
        <color theme="1"/>
        <rFont val="Calibri"/>
        <family val="2"/>
        <scheme val="minor"/>
      </rPr>
      <t xml:space="preserve">
This tab only serves to aggregate the performance of the participant team for the purposes of charting the team performance as shown in the "Round 1 Team Performance", "Round 2 Team Performance" and "Round 3 Team Performance" tabs</t>
    </r>
  </si>
  <si>
    <r>
      <rPr>
        <b/>
        <sz val="11"/>
        <color theme="1"/>
        <rFont val="Calibri"/>
        <family val="2"/>
        <scheme val="minor"/>
      </rPr>
      <t>Return Profiles:</t>
    </r>
    <r>
      <rPr>
        <sz val="11"/>
        <color theme="1"/>
        <rFont val="Calibri"/>
        <family val="2"/>
        <scheme val="minor"/>
      </rPr>
      <t xml:space="preserve"> 
Return profiles are statically coded into the 'Return Profiles' tab, different profiles or investment descriptions can be inputted here if desired.  This model assumes that each iteration represents 3 years, as such, the hypothetical annual performance has been populated and the calculated annualized performance is also available.</t>
    </r>
  </si>
  <si>
    <r>
      <t xml:space="preserve">Round 1/2
</t>
    </r>
    <r>
      <rPr>
        <i/>
        <sz val="11"/>
        <color theme="1"/>
        <rFont val="Calibri"/>
        <family val="2"/>
        <scheme val="minor"/>
      </rPr>
      <t>Note: The trade entry interface in Rounds 1 and 2 are identical and therefore only need to be described once.  The key difference in the interfaces for Round 1 and 2 from Round 0 is that there is a sell option of which participants can take advantage.</t>
    </r>
    <r>
      <rPr>
        <b/>
        <sz val="11"/>
        <color theme="1"/>
        <rFont val="Calibri"/>
        <family val="2"/>
        <scheme val="minor"/>
      </rPr>
      <t xml:space="preserve">
</t>
    </r>
    <r>
      <rPr>
        <b/>
        <u/>
        <sz val="11"/>
        <color theme="1"/>
        <rFont val="Calibri"/>
        <family val="2"/>
        <scheme val="minor"/>
      </rPr>
      <t>Overview of Informational Cells:</t>
    </r>
    <r>
      <rPr>
        <b/>
        <sz val="11"/>
        <color theme="1"/>
        <rFont val="Calibri"/>
        <family val="2"/>
        <scheme val="minor"/>
      </rPr>
      <t xml:space="preserve">
Cells B4:E12 - </t>
    </r>
    <r>
      <rPr>
        <sz val="11"/>
        <color theme="1"/>
        <rFont val="Calibri"/>
        <family val="2"/>
        <scheme val="minor"/>
      </rPr>
      <t>Provides information on which investments are available (Column C), whether they are new/add-ons (Column B), what their market price is based on the performance since Round 0 (Column D) and how many shares of each investment the team has available for sale (Column E).</t>
    </r>
    <r>
      <rPr>
        <b/>
        <sz val="11"/>
        <color theme="1"/>
        <rFont val="Calibri"/>
        <family val="2"/>
        <scheme val="minor"/>
      </rPr>
      <t xml:space="preserve">
Cell I6 - </t>
    </r>
    <r>
      <rPr>
        <sz val="11"/>
        <color theme="1"/>
        <rFont val="Calibri"/>
        <family val="2"/>
        <scheme val="minor"/>
      </rPr>
      <t>Indicates the total cash available for purchases. It is important that teams complete their "Sell" decisions prior to making "Buy" decisions in Rounds 1 and 2 because the "Sell" decisions will affect the total amount of cash available for purchases. This sequencing is indicated by the "Step 1" (cell  E4) and "Step 2" (cell J4) headers within the interface.</t>
    </r>
    <r>
      <rPr>
        <b/>
        <sz val="11"/>
        <color theme="1"/>
        <rFont val="Calibri"/>
        <family val="2"/>
        <scheme val="minor"/>
      </rPr>
      <t xml:space="preserve">
Cells D14:F24 - </t>
    </r>
    <r>
      <rPr>
        <sz val="11"/>
        <color theme="1"/>
        <rFont val="Calibri"/>
        <family val="2"/>
        <scheme val="minor"/>
      </rPr>
      <t>Provides information on the status of the portfolio before any investments are made (Column D), what the net cash flows (Column E) are and how the portfolio stands after investment decisions are made (Column F)</t>
    </r>
    <r>
      <rPr>
        <b/>
        <sz val="11"/>
        <color theme="1"/>
        <rFont val="Calibri"/>
        <family val="2"/>
        <scheme val="minor"/>
      </rPr>
      <t xml:space="preserve">
Cells H6:H12 and M6:M12 -</t>
    </r>
    <r>
      <rPr>
        <sz val="11"/>
        <color theme="1"/>
        <rFont val="Calibri"/>
        <family val="2"/>
        <scheme val="minor"/>
      </rPr>
      <t xml:space="preserve"> Indicates if the participant has entered a trade that is within the parameters of the funds available to invest for each individual investment (this cell would indicate "Error" if the participant tried to allocate more than the "Quantity Available for Sale", as seen in cells E6:E12,  for an individual investment or if the participant tried allocate more than "Quantity Able to Purchase", as seen in cells J6:J12)</t>
    </r>
    <r>
      <rPr>
        <b/>
        <sz val="11"/>
        <color theme="1"/>
        <rFont val="Calibri"/>
        <family val="2"/>
        <scheme val="minor"/>
      </rPr>
      <t xml:space="preserve">
Cell F25 - </t>
    </r>
    <r>
      <rPr>
        <sz val="11"/>
        <color theme="1"/>
        <rFont val="Calibri"/>
        <family val="2"/>
        <scheme val="minor"/>
      </rPr>
      <t>Indicates if the aggregate actions of the team within a particular Round are within the parameters of funds available to invest (this cell would indicate "Error" if the participant tried to allocate more the total units available)</t>
    </r>
    <r>
      <rPr>
        <b/>
        <sz val="11"/>
        <color theme="1"/>
        <rFont val="Calibri"/>
        <family val="2"/>
        <scheme val="minor"/>
      </rPr>
      <t xml:space="preserve">
</t>
    </r>
    <r>
      <rPr>
        <b/>
        <u/>
        <sz val="11"/>
        <color theme="1"/>
        <rFont val="Calibri"/>
        <family val="2"/>
        <scheme val="minor"/>
      </rPr>
      <t>Overview of Input Cells:</t>
    </r>
    <r>
      <rPr>
        <b/>
        <sz val="11"/>
        <color theme="1"/>
        <rFont val="Calibri"/>
        <family val="2"/>
        <scheme val="minor"/>
      </rPr>
      <t xml:space="preserve">
Cells F6:G12 -  </t>
    </r>
    <r>
      <rPr>
        <sz val="11"/>
        <color theme="1"/>
        <rFont val="Calibri"/>
        <family val="2"/>
        <scheme val="minor"/>
      </rPr>
      <t>Participants will indicate 'sell' in column F and the quantity they wish to sell in Column G.  The amounts sold may not exceed the quantities in columns E6:E12 which represent the quantities purchased in the prior Round</t>
    </r>
    <r>
      <rPr>
        <b/>
        <sz val="11"/>
        <color theme="1"/>
        <rFont val="Calibri"/>
        <family val="2"/>
        <scheme val="minor"/>
      </rPr>
      <t xml:space="preserve">
Cells K6:L12 - </t>
    </r>
    <r>
      <rPr>
        <sz val="11"/>
        <color theme="1"/>
        <rFont val="Calibri"/>
        <family val="2"/>
        <scheme val="minor"/>
      </rPr>
      <t xml:space="preserve">Upon completion of any sell orders, participants will indicate the quantities that they wish to purchase by indicating 'buy' in Column K and the quantity they wish to purchase in Column L.  Once this is completed, the next set of interventions are to be unveiled/distributed as well as the performance of each of the investments, to allow participants to consider their choices for the subsequent Round.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</si>
</sst>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color theme="0" tint="-0.34998626667073579"/>
      <name val="Calibri"/>
      <family val="2"/>
      <scheme val="minor"/>
    </font>
    <font>
      <sz val="11"/>
      <name val="Calibri"/>
      <family val="2"/>
      <scheme val="minor"/>
    </font>
    <font>
      <b/>
      <sz val="11"/>
      <name val="Calibri"/>
      <family val="2"/>
      <scheme val="minor"/>
    </font>
    <font>
      <u/>
      <sz val="11"/>
      <color theme="10"/>
      <name val="Calibri"/>
      <family val="2"/>
      <scheme val="minor"/>
    </font>
    <font>
      <sz val="10"/>
      <color theme="1"/>
      <name val="Arial"/>
      <family val="2"/>
    </font>
    <font>
      <sz val="11"/>
      <color theme="1"/>
      <name val="Calibri"/>
      <family val="2"/>
    </font>
    <font>
      <b/>
      <sz val="10"/>
      <color theme="1"/>
      <name val="Arial"/>
      <family val="2"/>
    </font>
    <font>
      <i/>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213">
    <xf numFmtId="0" fontId="0" fillId="0" borderId="0" xfId="0"/>
    <xf numFmtId="0" fontId="0" fillId="0" borderId="0" xfId="0" applyBorder="1"/>
    <xf numFmtId="0" fontId="0" fillId="0" borderId="1" xfId="0" applyBorder="1"/>
    <xf numFmtId="0" fontId="2" fillId="0" borderId="0" xfId="0" applyFont="1"/>
    <xf numFmtId="9" fontId="0" fillId="0" borderId="1" xfId="0" applyNumberFormat="1" applyBorder="1"/>
    <xf numFmtId="0" fontId="3" fillId="0" borderId="4"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 fillId="0" borderId="7" xfId="0" applyFont="1" applyBorder="1"/>
    <xf numFmtId="0" fontId="2" fillId="0" borderId="0" xfId="0" applyFont="1" applyBorder="1"/>
    <xf numFmtId="0" fontId="0" fillId="0" borderId="10" xfId="0" applyBorder="1"/>
    <xf numFmtId="0" fontId="0" fillId="0" borderId="11" xfId="0" applyBorder="1"/>
    <xf numFmtId="0" fontId="0" fillId="0" borderId="12" xfId="0" applyBorder="1"/>
    <xf numFmtId="0" fontId="0" fillId="0" borderId="0" xfId="0" applyFill="1" applyBorder="1"/>
    <xf numFmtId="0" fontId="2" fillId="0" borderId="0" xfId="0" applyFont="1" applyBorder="1" applyAlignment="1">
      <alignment wrapText="1"/>
    </xf>
    <xf numFmtId="0" fontId="0" fillId="0" borderId="4" xfId="0" applyBorder="1"/>
    <xf numFmtId="0" fontId="0" fillId="0" borderId="19" xfId="0" applyBorder="1"/>
    <xf numFmtId="0" fontId="2" fillId="0" borderId="4" xfId="0" applyFont="1" applyBorder="1"/>
    <xf numFmtId="0" fontId="2" fillId="0" borderId="5" xfId="0" applyFont="1" applyBorder="1"/>
    <xf numFmtId="0" fontId="0" fillId="2" borderId="14" xfId="0" applyFill="1" applyBorder="1" applyAlignment="1">
      <alignment horizontal="center"/>
    </xf>
    <xf numFmtId="0" fontId="0" fillId="2" borderId="21" xfId="0" applyFill="1" applyBorder="1" applyAlignment="1">
      <alignment horizontal="center"/>
    </xf>
    <xf numFmtId="0" fontId="0" fillId="2" borderId="1" xfId="0" applyFill="1" applyBorder="1" applyAlignment="1">
      <alignment horizontal="center"/>
    </xf>
    <xf numFmtId="0" fontId="0" fillId="0" borderId="1" xfId="0" applyBorder="1" applyAlignment="1">
      <alignment horizontal="center"/>
    </xf>
    <xf numFmtId="0" fontId="0" fillId="0" borderId="1" xfId="0" applyFill="1" applyBorder="1" applyAlignment="1">
      <alignment horizontal="center"/>
    </xf>
    <xf numFmtId="0" fontId="0" fillId="2" borderId="17" xfId="0" applyFill="1" applyBorder="1" applyAlignment="1">
      <alignment horizont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7" xfId="0" applyFont="1" applyBorder="1" applyAlignment="1">
      <alignment wrapText="1"/>
    </xf>
    <xf numFmtId="0" fontId="2" fillId="0" borderId="15" xfId="0" applyFont="1" applyFill="1" applyBorder="1" applyAlignment="1">
      <alignment horizontal="center"/>
    </xf>
    <xf numFmtId="0" fontId="2" fillId="0" borderId="16" xfId="0" applyFont="1" applyBorder="1" applyAlignment="1">
      <alignment horizontal="center"/>
    </xf>
    <xf numFmtId="0" fontId="0" fillId="0" borderId="8" xfId="0" applyFill="1" applyBorder="1" applyAlignment="1">
      <alignment horizontal="center"/>
    </xf>
    <xf numFmtId="0" fontId="0" fillId="0" borderId="18" xfId="0" applyFill="1" applyBorder="1" applyAlignment="1">
      <alignment horizontal="center"/>
    </xf>
    <xf numFmtId="0" fontId="2" fillId="0" borderId="1" xfId="0" applyFont="1" applyBorder="1"/>
    <xf numFmtId="0" fontId="2" fillId="0" borderId="6" xfId="0" applyFont="1" applyBorder="1"/>
    <xf numFmtId="0" fontId="2" fillId="0" borderId="8" xfId="0" applyFont="1" applyBorder="1"/>
    <xf numFmtId="9" fontId="0" fillId="0" borderId="0" xfId="1" applyFont="1"/>
    <xf numFmtId="0" fontId="2" fillId="0" borderId="0" xfId="0" applyFont="1" applyFill="1" applyBorder="1" applyAlignment="1">
      <alignment wrapText="1"/>
    </xf>
    <xf numFmtId="0" fontId="2" fillId="0" borderId="9" xfId="0" applyFont="1" applyFill="1" applyBorder="1" applyAlignment="1">
      <alignment wrapText="1"/>
    </xf>
    <xf numFmtId="0" fontId="2" fillId="0" borderId="1" xfId="0" applyFont="1" applyBorder="1" applyAlignment="1">
      <alignment wrapText="1"/>
    </xf>
    <xf numFmtId="0" fontId="3" fillId="0" borderId="5" xfId="0" applyFont="1" applyBorder="1"/>
    <xf numFmtId="0" fontId="2" fillId="0" borderId="1" xfId="0" applyFont="1" applyBorder="1" applyAlignment="1">
      <alignment horizontal="center"/>
    </xf>
    <xf numFmtId="0" fontId="2" fillId="0" borderId="8" xfId="0" applyFont="1" applyBorder="1" applyAlignment="1">
      <alignment horizontal="center"/>
    </xf>
    <xf numFmtId="0" fontId="0" fillId="0" borderId="8" xfId="0"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5" xfId="0" applyFont="1" applyBorder="1"/>
    <xf numFmtId="0" fontId="0" fillId="0" borderId="15" xfId="0" applyBorder="1"/>
    <xf numFmtId="0" fontId="2" fillId="0" borderId="5" xfId="0" applyFont="1" applyBorder="1" applyAlignment="1">
      <alignment wrapText="1"/>
    </xf>
    <xf numFmtId="9" fontId="0" fillId="0" borderId="1" xfId="1" applyFont="1" applyBorder="1" applyAlignment="1">
      <alignment horizontal="center"/>
    </xf>
    <xf numFmtId="0" fontId="0" fillId="2" borderId="29" xfId="0" applyFill="1" applyBorder="1" applyAlignment="1">
      <alignment horizontal="center"/>
    </xf>
    <xf numFmtId="0" fontId="2" fillId="0" borderId="28" xfId="0" applyFont="1" applyFill="1" applyBorder="1" applyAlignment="1">
      <alignment horizontal="center" vertical="center"/>
    </xf>
    <xf numFmtId="0" fontId="0" fillId="2" borderId="26" xfId="0" applyFill="1" applyBorder="1" applyAlignment="1">
      <alignment horizontal="center"/>
    </xf>
    <xf numFmtId="0" fontId="2" fillId="0" borderId="7" xfId="0" applyFont="1" applyBorder="1" applyAlignment="1">
      <alignment horizontal="right"/>
    </xf>
    <xf numFmtId="0" fontId="0" fillId="0" borderId="13" xfId="0" applyFill="1" applyBorder="1" applyAlignment="1">
      <alignment horizontal="center"/>
    </xf>
    <xf numFmtId="0" fontId="0" fillId="0" borderId="25" xfId="0" applyFill="1" applyBorder="1" applyAlignment="1">
      <alignment horizontal="center"/>
    </xf>
    <xf numFmtId="0" fontId="2" fillId="0" borderId="20" xfId="0" applyFont="1" applyFill="1" applyBorder="1" applyAlignment="1">
      <alignment wrapText="1"/>
    </xf>
    <xf numFmtId="0" fontId="0" fillId="0" borderId="9" xfId="0" applyFill="1" applyBorder="1"/>
    <xf numFmtId="0" fontId="2" fillId="0" borderId="13" xfId="0" applyFont="1" applyBorder="1"/>
    <xf numFmtId="0" fontId="0" fillId="0" borderId="1" xfId="0" applyBorder="1" applyAlignment="1">
      <alignment horizontal="center" vertical="center"/>
    </xf>
    <xf numFmtId="0" fontId="0" fillId="0" borderId="13" xfId="0" applyBorder="1" applyAlignment="1">
      <alignment wrapText="1"/>
    </xf>
    <xf numFmtId="0" fontId="0" fillId="3" borderId="0" xfId="0" applyFill="1" applyBorder="1" applyAlignment="1">
      <alignment horizontal="left" vertical="top"/>
    </xf>
    <xf numFmtId="0" fontId="0" fillId="3" borderId="9" xfId="0" applyFill="1" applyBorder="1" applyAlignment="1">
      <alignment horizontal="left" vertical="top"/>
    </xf>
    <xf numFmtId="0" fontId="0" fillId="0" borderId="15" xfId="0" applyBorder="1" applyAlignment="1">
      <alignment vertical="top" wrapText="1" shrinkToFit="1"/>
    </xf>
    <xf numFmtId="0" fontId="0" fillId="0" borderId="1" xfId="0" applyBorder="1" applyAlignment="1">
      <alignment vertical="top"/>
    </xf>
    <xf numFmtId="0" fontId="0" fillId="0" borderId="1" xfId="0" applyBorder="1" applyAlignment="1">
      <alignment vertical="top" wrapText="1"/>
    </xf>
    <xf numFmtId="0" fontId="0" fillId="0" borderId="15" xfId="0" applyBorder="1" applyAlignment="1">
      <alignment vertical="top"/>
    </xf>
    <xf numFmtId="0" fontId="0" fillId="0" borderId="13" xfId="0" applyBorder="1" applyAlignment="1">
      <alignment vertical="top" wrapText="1"/>
    </xf>
    <xf numFmtId="0" fontId="0" fillId="0" borderId="28" xfId="0" applyBorder="1" applyAlignment="1">
      <alignment vertical="top" wrapText="1"/>
    </xf>
    <xf numFmtId="0" fontId="0" fillId="0" borderId="32" xfId="0" applyBorder="1" applyAlignment="1">
      <alignment vertical="top" wrapText="1"/>
    </xf>
    <xf numFmtId="0" fontId="0" fillId="0" borderId="26" xfId="0" applyBorder="1" applyAlignment="1">
      <alignment vertical="top" wrapText="1"/>
    </xf>
    <xf numFmtId="1" fontId="0" fillId="0" borderId="1" xfId="0" quotePrefix="1" applyNumberFormat="1"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quotePrefix="1" applyBorder="1" applyAlignment="1">
      <alignment horizontal="center" vertical="center"/>
    </xf>
    <xf numFmtId="0" fontId="0" fillId="0" borderId="35" xfId="0" applyBorder="1" applyAlignment="1">
      <alignment vertical="top" wrapText="1"/>
    </xf>
    <xf numFmtId="0" fontId="0" fillId="0" borderId="3" xfId="0" applyBorder="1" applyAlignment="1">
      <alignment vertical="top"/>
    </xf>
    <xf numFmtId="0" fontId="0" fillId="0" borderId="3" xfId="0" applyBorder="1" applyAlignment="1">
      <alignment vertical="top" wrapText="1"/>
    </xf>
    <xf numFmtId="0" fontId="7" fillId="0" borderId="0" xfId="2"/>
    <xf numFmtId="0" fontId="0" fillId="0" borderId="13" xfId="0" applyFill="1" applyBorder="1" applyAlignment="1">
      <alignment vertical="top" wrapText="1"/>
    </xf>
    <xf numFmtId="0" fontId="0" fillId="0" borderId="15" xfId="0" applyBorder="1" applyAlignment="1">
      <alignment vertical="top" wrapText="1"/>
    </xf>
    <xf numFmtId="0" fontId="0" fillId="0" borderId="1" xfId="0" applyFill="1" applyBorder="1" applyAlignment="1">
      <alignment vertical="top" wrapText="1"/>
    </xf>
    <xf numFmtId="0" fontId="0" fillId="0" borderId="15" xfId="0" applyFill="1" applyBorder="1" applyAlignment="1">
      <alignment vertical="top"/>
    </xf>
    <xf numFmtId="0" fontId="0" fillId="0" borderId="8" xfId="0" applyBorder="1" applyAlignment="1">
      <alignment horizontal="left" vertical="top" wrapText="1"/>
    </xf>
    <xf numFmtId="0" fontId="0" fillId="0" borderId="27" xfId="0" applyFill="1" applyBorder="1" applyAlignment="1">
      <alignment horizontal="center" vertical="center"/>
    </xf>
    <xf numFmtId="0" fontId="0" fillId="0" borderId="2" xfId="0" applyFill="1" applyBorder="1" applyAlignment="1">
      <alignment vertical="top" wrapText="1"/>
    </xf>
    <xf numFmtId="0" fontId="0" fillId="3" borderId="36" xfId="0" applyFill="1" applyBorder="1" applyAlignment="1">
      <alignment vertical="top" wrapText="1"/>
    </xf>
    <xf numFmtId="0" fontId="0" fillId="0" borderId="27" xfId="0" applyFill="1" applyBorder="1" applyAlignment="1">
      <alignment vertical="top" wrapText="1"/>
    </xf>
    <xf numFmtId="0" fontId="0" fillId="0" borderId="26" xfId="0" applyBorder="1" applyAlignment="1">
      <alignment horizontal="left" vertical="top" wrapText="1"/>
    </xf>
    <xf numFmtId="0" fontId="0" fillId="0" borderId="1" xfId="0" applyFill="1" applyBorder="1" applyAlignment="1">
      <alignment horizontal="center" vertical="center"/>
    </xf>
    <xf numFmtId="9" fontId="0" fillId="0" borderId="0" xfId="0" applyNumberFormat="1"/>
    <xf numFmtId="0" fontId="0" fillId="0" borderId="1" xfId="0" applyBorder="1" applyAlignment="1">
      <alignment wrapText="1"/>
    </xf>
    <xf numFmtId="0" fontId="8" fillId="0" borderId="1" xfId="0" applyFont="1" applyBorder="1" applyAlignment="1">
      <alignment vertical="center" wrapText="1"/>
    </xf>
    <xf numFmtId="2" fontId="0" fillId="0" borderId="0" xfId="0" applyNumberFormat="1"/>
    <xf numFmtId="9" fontId="0" fillId="0" borderId="1" xfId="0" applyNumberFormat="1" applyBorder="1" applyAlignment="1">
      <alignment horizontal="center"/>
    </xf>
    <xf numFmtId="16" fontId="0" fillId="0" borderId="1" xfId="0" quotePrefix="1" applyNumberFormat="1" applyBorder="1"/>
    <xf numFmtId="0" fontId="0" fillId="0" borderId="1" xfId="0" quotePrefix="1" applyBorder="1"/>
    <xf numFmtId="2" fontId="0" fillId="0" borderId="1" xfId="0" applyNumberFormat="1" applyBorder="1"/>
    <xf numFmtId="2" fontId="0" fillId="0" borderId="1" xfId="0" applyNumberFormat="1" applyBorder="1" applyAlignment="1">
      <alignment horizontal="center"/>
    </xf>
    <xf numFmtId="9" fontId="0" fillId="0" borderId="0" xfId="1" applyFont="1" applyBorder="1" applyAlignment="1">
      <alignment horizontal="center"/>
    </xf>
    <xf numFmtId="0" fontId="8" fillId="0" borderId="1" xfId="0" applyFont="1" applyBorder="1" applyAlignment="1">
      <alignment wrapText="1"/>
    </xf>
    <xf numFmtId="0" fontId="10" fillId="0" borderId="13" xfId="0" applyFont="1" applyFill="1" applyBorder="1" applyAlignment="1">
      <alignment horizontal="left" vertical="top"/>
    </xf>
    <xf numFmtId="0" fontId="0" fillId="0" borderId="34" xfId="0" applyBorder="1"/>
    <xf numFmtId="0" fontId="8" fillId="0" borderId="34" xfId="0" applyFont="1" applyBorder="1"/>
    <xf numFmtId="0" fontId="8" fillId="0" borderId="14" xfId="0" applyFont="1" applyBorder="1"/>
    <xf numFmtId="2" fontId="2" fillId="0" borderId="1" xfId="0" applyNumberFormat="1" applyFont="1" applyBorder="1" applyAlignment="1">
      <alignment horizontal="center"/>
    </xf>
    <xf numFmtId="0" fontId="2" fillId="0" borderId="1" xfId="0" quotePrefix="1" applyFont="1" applyBorder="1"/>
    <xf numFmtId="0" fontId="0" fillId="0" borderId="1" xfId="0" applyFill="1" applyBorder="1"/>
    <xf numFmtId="9" fontId="0" fillId="0" borderId="3" xfId="1" applyFont="1" applyBorder="1" applyAlignment="1">
      <alignment horizontal="center"/>
    </xf>
    <xf numFmtId="0" fontId="0" fillId="0" borderId="14" xfId="0" applyBorder="1"/>
    <xf numFmtId="0" fontId="4" fillId="0" borderId="1" xfId="0" applyFont="1" applyBorder="1" applyAlignment="1">
      <alignment wrapText="1"/>
    </xf>
    <xf numFmtId="0" fontId="4" fillId="0" borderId="1" xfId="0" applyFont="1" applyFill="1" applyBorder="1" applyAlignment="1">
      <alignment wrapText="1"/>
    </xf>
    <xf numFmtId="0" fontId="5" fillId="0" borderId="1" xfId="0" applyFont="1" applyFill="1" applyBorder="1" applyAlignment="1">
      <alignment wrapText="1"/>
    </xf>
    <xf numFmtId="0" fontId="0" fillId="0" borderId="7" xfId="0" applyBorder="1" applyAlignment="1">
      <alignment wrapText="1"/>
    </xf>
    <xf numFmtId="0" fontId="4" fillId="0" borderId="7" xfId="0" applyFont="1" applyBorder="1" applyAlignment="1">
      <alignment wrapText="1"/>
    </xf>
    <xf numFmtId="0" fontId="4" fillId="0" borderId="7" xfId="0" applyFont="1" applyFill="1" applyBorder="1" applyAlignment="1">
      <alignment wrapText="1"/>
    </xf>
    <xf numFmtId="0" fontId="5" fillId="0" borderId="7" xfId="0" applyFont="1" applyFill="1" applyBorder="1" applyAlignment="1">
      <alignment wrapText="1"/>
    </xf>
    <xf numFmtId="0" fontId="2" fillId="0" borderId="10" xfId="0" applyFont="1" applyBorder="1" applyAlignment="1">
      <alignment wrapText="1"/>
    </xf>
    <xf numFmtId="0" fontId="2" fillId="0" borderId="15" xfId="0" applyFont="1" applyBorder="1" applyAlignment="1">
      <alignment wrapText="1"/>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7" xfId="0" applyBorder="1" applyAlignment="1"/>
    <xf numFmtId="0" fontId="0" fillId="0" borderId="5" xfId="0" applyBorder="1" applyAlignment="1">
      <alignment wrapText="1"/>
    </xf>
    <xf numFmtId="0" fontId="0" fillId="0" borderId="6" xfId="0" applyBorder="1" applyAlignment="1">
      <alignment wrapText="1"/>
    </xf>
    <xf numFmtId="2" fontId="0" fillId="0" borderId="1" xfId="0" applyNumberFormat="1" applyFill="1" applyBorder="1" applyAlignment="1">
      <alignment horizontal="center"/>
    </xf>
    <xf numFmtId="2" fontId="0" fillId="0" borderId="17" xfId="0" applyNumberFormat="1" applyBorder="1" applyAlignment="1">
      <alignment horizontal="center"/>
    </xf>
    <xf numFmtId="2" fontId="2" fillId="0" borderId="1" xfId="0" applyNumberFormat="1" applyFont="1" applyBorder="1"/>
    <xf numFmtId="2" fontId="2" fillId="0" borderId="17" xfId="0" applyNumberFormat="1" applyFont="1" applyBorder="1"/>
    <xf numFmtId="2" fontId="2" fillId="0" borderId="8" xfId="0" applyNumberFormat="1" applyFont="1" applyBorder="1"/>
    <xf numFmtId="2" fontId="0" fillId="0" borderId="8" xfId="0" applyNumberFormat="1" applyBorder="1"/>
    <xf numFmtId="2" fontId="2" fillId="0" borderId="18" xfId="0" applyNumberFormat="1" applyFont="1" applyBorder="1"/>
    <xf numFmtId="2" fontId="2" fillId="0" borderId="0" xfId="0" applyNumberFormat="1" applyFont="1" applyBorder="1"/>
    <xf numFmtId="2" fontId="0" fillId="0" borderId="0" xfId="0" applyNumberFormat="1" applyBorder="1"/>
    <xf numFmtId="0" fontId="0" fillId="0" borderId="0" xfId="0" applyFill="1" applyBorder="1" applyAlignment="1">
      <alignment horizontal="center"/>
    </xf>
    <xf numFmtId="0" fontId="0" fillId="0" borderId="5" xfId="0" applyFill="1" applyBorder="1"/>
    <xf numFmtId="0" fontId="0" fillId="0" borderId="11" xfId="0" applyFill="1" applyBorder="1" applyAlignment="1">
      <alignment horizontal="center"/>
    </xf>
    <xf numFmtId="0" fontId="0" fillId="2" borderId="13" xfId="0" applyFill="1" applyBorder="1" applyAlignment="1">
      <alignment horizontal="center"/>
    </xf>
    <xf numFmtId="0" fontId="0" fillId="2" borderId="31" xfId="0" applyFill="1" applyBorder="1" applyAlignment="1">
      <alignment horizontal="center"/>
    </xf>
    <xf numFmtId="0" fontId="0" fillId="2" borderId="25" xfId="0" applyFill="1" applyBorder="1" applyAlignment="1">
      <alignment horizontal="center"/>
    </xf>
    <xf numFmtId="0" fontId="2" fillId="0" borderId="8" xfId="0" applyFont="1" applyFill="1" applyBorder="1"/>
    <xf numFmtId="2" fontId="0" fillId="0" borderId="26" xfId="0" applyNumberFormat="1" applyFill="1" applyBorder="1" applyAlignment="1">
      <alignment horizontal="center"/>
    </xf>
    <xf numFmtId="0" fontId="0" fillId="0" borderId="0" xfId="0" applyBorder="1" applyAlignment="1">
      <alignment wrapText="1"/>
    </xf>
    <xf numFmtId="0" fontId="0" fillId="0" borderId="4" xfId="0" applyBorder="1" applyAlignment="1">
      <alignment wrapText="1"/>
    </xf>
    <xf numFmtId="0" fontId="2" fillId="0" borderId="10" xfId="0" applyFont="1" applyFill="1" applyBorder="1" applyAlignment="1">
      <alignment wrapText="1"/>
    </xf>
    <xf numFmtId="0" fontId="0" fillId="0" borderId="1" xfId="0" applyFont="1" applyBorder="1" applyAlignment="1">
      <alignment wrapText="1"/>
    </xf>
    <xf numFmtId="0" fontId="0" fillId="0" borderId="1" xfId="0" applyFont="1" applyFill="1" applyBorder="1" applyAlignment="1">
      <alignment wrapText="1"/>
    </xf>
    <xf numFmtId="0" fontId="6" fillId="0" borderId="1" xfId="0" applyFont="1" applyFill="1" applyBorder="1" applyAlignment="1">
      <alignment wrapText="1"/>
    </xf>
    <xf numFmtId="0" fontId="0" fillId="0" borderId="15" xfId="0" applyBorder="1" applyAlignment="1">
      <alignment wrapText="1"/>
    </xf>
    <xf numFmtId="0" fontId="0" fillId="0" borderId="15" xfId="0" applyFont="1" applyBorder="1" applyAlignment="1">
      <alignment wrapText="1"/>
    </xf>
    <xf numFmtId="0" fontId="0" fillId="0" borderId="15" xfId="0" applyFont="1" applyFill="1" applyBorder="1" applyAlignment="1">
      <alignment wrapText="1"/>
    </xf>
    <xf numFmtId="0" fontId="6" fillId="0" borderId="15" xfId="0" applyFont="1" applyFill="1" applyBorder="1" applyAlignment="1">
      <alignment wrapText="1"/>
    </xf>
    <xf numFmtId="0" fontId="2" fillId="0" borderId="16" xfId="0" applyFont="1" applyBorder="1" applyAlignment="1">
      <alignment wrapText="1"/>
    </xf>
    <xf numFmtId="0" fontId="0" fillId="0" borderId="38" xfId="0" applyFill="1" applyBorder="1" applyAlignment="1">
      <alignment horizontal="center"/>
    </xf>
    <xf numFmtId="0" fontId="2" fillId="0" borderId="20" xfId="0" applyFont="1" applyBorder="1" applyAlignment="1">
      <alignment wrapText="1"/>
    </xf>
    <xf numFmtId="0" fontId="0" fillId="0" borderId="23" xfId="0" applyBorder="1" applyAlignment="1">
      <alignment horizontal="center"/>
    </xf>
    <xf numFmtId="0" fontId="0" fillId="0" borderId="6" xfId="0" applyFill="1" applyBorder="1"/>
    <xf numFmtId="0" fontId="2" fillId="0" borderId="16" xfId="0" applyFont="1" applyFill="1" applyBorder="1" applyAlignment="1">
      <alignment horizontal="center"/>
    </xf>
    <xf numFmtId="0" fontId="2" fillId="0" borderId="0" xfId="0" applyFont="1" applyFill="1" applyBorder="1" applyAlignment="1">
      <alignment horizontal="center" vertical="center"/>
    </xf>
    <xf numFmtId="0" fontId="2" fillId="0" borderId="19" xfId="0" applyFont="1" applyBorder="1"/>
    <xf numFmtId="0" fontId="2" fillId="0" borderId="39" xfId="0" applyFont="1" applyFill="1" applyBorder="1" applyAlignment="1">
      <alignment horizontal="center"/>
    </xf>
    <xf numFmtId="0" fontId="2" fillId="0" borderId="6" xfId="0" applyFont="1" applyBorder="1" applyAlignment="1">
      <alignment wrapText="1"/>
    </xf>
    <xf numFmtId="2" fontId="2" fillId="0" borderId="9" xfId="0" applyNumberFormat="1" applyFont="1" applyBorder="1"/>
    <xf numFmtId="2" fontId="0" fillId="0" borderId="9" xfId="0" applyNumberFormat="1" applyBorder="1"/>
    <xf numFmtId="0" fontId="2" fillId="0" borderId="40" xfId="0" applyFont="1" applyBorder="1" applyAlignment="1">
      <alignment wrapText="1"/>
    </xf>
    <xf numFmtId="2" fontId="2" fillId="0" borderId="41" xfId="0" applyNumberFormat="1" applyFont="1" applyBorder="1"/>
    <xf numFmtId="0" fontId="5" fillId="0" borderId="15" xfId="0" applyFont="1" applyFill="1" applyBorder="1" applyAlignment="1">
      <alignment wrapText="1"/>
    </xf>
    <xf numFmtId="2" fontId="2" fillId="0" borderId="8" xfId="0" applyNumberFormat="1" applyFont="1" applyBorder="1" applyAlignment="1">
      <alignment horizontal="center"/>
    </xf>
    <xf numFmtId="2" fontId="0" fillId="0" borderId="8" xfId="0" applyNumberFormat="1" applyBorder="1" applyAlignment="1">
      <alignment horizontal="center"/>
    </xf>
    <xf numFmtId="2" fontId="2" fillId="0" borderId="17" xfId="0" applyNumberFormat="1" applyFont="1" applyBorder="1" applyAlignment="1">
      <alignment horizontal="center"/>
    </xf>
    <xf numFmtId="2" fontId="2" fillId="0" borderId="18" xfId="0" applyNumberFormat="1" applyFont="1" applyBorder="1" applyAlignment="1">
      <alignment horizontal="center"/>
    </xf>
    <xf numFmtId="0" fontId="0" fillId="0" borderId="1" xfId="0" quotePrefix="1" applyFill="1" applyBorder="1"/>
    <xf numFmtId="164" fontId="0" fillId="0" borderId="1" xfId="1" applyNumberFormat="1" applyFont="1" applyBorder="1"/>
    <xf numFmtId="0" fontId="0" fillId="0" borderId="13" xfId="0" applyBorder="1"/>
    <xf numFmtId="2" fontId="0" fillId="0" borderId="15" xfId="0" applyNumberFormat="1" applyBorder="1"/>
    <xf numFmtId="2" fontId="0" fillId="0" borderId="16" xfId="0" applyNumberFormat="1" applyBorder="1"/>
    <xf numFmtId="2" fontId="0" fillId="0" borderId="17" xfId="0" applyNumberFormat="1" applyBorder="1"/>
    <xf numFmtId="2" fontId="0" fillId="0" borderId="18" xfId="0" applyNumberFormat="1" applyBorder="1"/>
    <xf numFmtId="0" fontId="0" fillId="0" borderId="15" xfId="0" applyFill="1" applyBorder="1"/>
    <xf numFmtId="0" fontId="0" fillId="0" borderId="8" xfId="0" quotePrefix="1" applyFill="1" applyBorder="1"/>
    <xf numFmtId="164" fontId="0" fillId="0" borderId="15" xfId="1" applyNumberFormat="1" applyFont="1" applyBorder="1"/>
    <xf numFmtId="164" fontId="0" fillId="0" borderId="8" xfId="1" applyNumberFormat="1" applyFont="1" applyBorder="1"/>
    <xf numFmtId="164" fontId="0" fillId="0" borderId="16" xfId="1" applyNumberFormat="1" applyFont="1" applyBorder="1"/>
    <xf numFmtId="164" fontId="0" fillId="0" borderId="17" xfId="1" applyNumberFormat="1" applyFont="1" applyBorder="1"/>
    <xf numFmtId="164" fontId="0" fillId="0" borderId="18" xfId="1" applyNumberFormat="1" applyFont="1" applyBorder="1"/>
    <xf numFmtId="0" fontId="0" fillId="0" borderId="0" xfId="0" applyAlignment="1">
      <alignment wrapText="1"/>
    </xf>
    <xf numFmtId="0" fontId="3" fillId="0" borderId="0" xfId="0" applyFont="1" applyAlignment="1">
      <alignment wrapText="1"/>
    </xf>
    <xf numFmtId="0" fontId="2" fillId="0" borderId="19" xfId="0" applyFont="1" applyBorder="1" applyAlignment="1">
      <alignment wrapText="1"/>
    </xf>
    <xf numFmtId="0" fontId="0" fillId="0" borderId="39" xfId="0" applyBorder="1" applyAlignment="1">
      <alignment wrapText="1"/>
    </xf>
    <xf numFmtId="0" fontId="0" fillId="0" borderId="43" xfId="0" applyBorder="1" applyAlignment="1">
      <alignment wrapText="1"/>
    </xf>
    <xf numFmtId="0" fontId="0" fillId="0" borderId="22" xfId="0" applyBorder="1" applyAlignment="1">
      <alignment wrapText="1"/>
    </xf>
    <xf numFmtId="0" fontId="0" fillId="0" borderId="42" xfId="0" applyBorder="1" applyAlignment="1">
      <alignment wrapText="1"/>
    </xf>
    <xf numFmtId="0" fontId="0" fillId="0" borderId="19" xfId="0" applyBorder="1" applyAlignment="1">
      <alignment wrapText="1"/>
    </xf>
    <xf numFmtId="0" fontId="11" fillId="0" borderId="44" xfId="0" applyFont="1" applyBorder="1" applyAlignment="1">
      <alignment wrapText="1"/>
    </xf>
    <xf numFmtId="0" fontId="0" fillId="0" borderId="23" xfId="0" applyBorder="1" applyAlignment="1">
      <alignment wrapText="1"/>
    </xf>
    <xf numFmtId="0" fontId="2" fillId="0" borderId="42" xfId="0" applyFont="1" applyBorder="1" applyAlignment="1">
      <alignment vertical="top" wrapText="1"/>
    </xf>
    <xf numFmtId="2" fontId="2" fillId="0" borderId="22" xfId="0" applyNumberFormat="1" applyFont="1" applyFill="1" applyBorder="1" applyAlignment="1">
      <alignment horizontal="center" vertical="center"/>
    </xf>
    <xf numFmtId="2" fontId="2" fillId="0" borderId="20" xfId="0" applyNumberFormat="1" applyFont="1" applyFill="1" applyBorder="1" applyAlignment="1">
      <alignment horizontal="center" vertical="center"/>
    </xf>
    <xf numFmtId="2" fontId="0" fillId="0" borderId="23" xfId="0" applyNumberFormat="1" applyFill="1" applyBorder="1" applyAlignment="1"/>
    <xf numFmtId="2" fontId="0" fillId="0" borderId="20" xfId="0" applyNumberFormat="1" applyBorder="1" applyAlignment="1">
      <alignment horizontal="center" vertical="center"/>
    </xf>
    <xf numFmtId="2" fontId="0" fillId="0" borderId="23" xfId="0" applyNumberFormat="1" applyBorder="1" applyAlignment="1">
      <alignment horizontal="center" vertical="center"/>
    </xf>
    <xf numFmtId="2" fontId="2" fillId="0" borderId="0" xfId="0" applyNumberFormat="1" applyFont="1" applyFill="1" applyBorder="1" applyAlignment="1">
      <alignment horizontal="center" vertical="center"/>
    </xf>
    <xf numFmtId="0" fontId="0" fillId="0" borderId="24"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14" xfId="0" applyBorder="1" applyAlignment="1">
      <alignment horizontal="left" vertical="top" wrapText="1"/>
    </xf>
    <xf numFmtId="0" fontId="0" fillId="0" borderId="26" xfId="0" applyBorder="1" applyAlignment="1">
      <alignment horizontal="left" vertical="top" wrapText="1"/>
    </xf>
    <xf numFmtId="0" fontId="0" fillId="0" borderId="30" xfId="0" applyBorder="1" applyAlignment="1">
      <alignment horizontal="left" vertical="top" wrapText="1"/>
    </xf>
    <xf numFmtId="0" fontId="0" fillId="0" borderId="33" xfId="0" applyFill="1" applyBorder="1" applyAlignment="1">
      <alignment vertical="top" wrapText="1"/>
    </xf>
    <xf numFmtId="0" fontId="0" fillId="0" borderId="34" xfId="0" applyFill="1" applyBorder="1" applyAlignment="1"/>
    <xf numFmtId="0" fontId="0" fillId="0" borderId="37" xfId="0" applyFill="1" applyBorder="1" applyAlignment="1"/>
  </cellXfs>
  <cellStyles count="3">
    <cellStyle name="Hyperlink" xfId="2" builtinId="8"/>
    <cellStyle name="Normal" xfId="0" builtinId="0"/>
    <cellStyle name="Percent" xfId="1" builtinId="5"/>
  </cellStyles>
  <dxfs count="450">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worksheet" Target="worksheets/sheet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8.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7.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'Performance Tabulation'!$C$4</c:f>
              <c:strCache>
                <c:ptCount val="1"/>
                <c:pt idx="0">
                  <c:v>Team 1</c:v>
                </c:pt>
              </c:strCache>
            </c:strRef>
          </c:tx>
          <c:marker>
            <c:symbol val="none"/>
          </c:marker>
          <c:dLbls>
            <c:dLbl>
              <c:idx val="0"/>
              <c:delete val="1"/>
            </c:dLbl>
            <c:showLegendKey val="1"/>
            <c:showVal val="0"/>
            <c:showCatName val="0"/>
            <c:showSerName val="1"/>
            <c:showPercent val="0"/>
            <c:showBubbleSize val="0"/>
            <c:showLeaderLines val="0"/>
          </c:dLbls>
          <c:cat>
            <c:strRef>
              <c:f>'Performance Tabulation'!$D$3:$E$3</c:f>
              <c:strCache>
                <c:ptCount val="2"/>
                <c:pt idx="0">
                  <c:v>Round 0</c:v>
                </c:pt>
                <c:pt idx="1">
                  <c:v>Round 1</c:v>
                </c:pt>
              </c:strCache>
            </c:strRef>
          </c:cat>
          <c:val>
            <c:numRef>
              <c:f>'Performance Tabulation'!$D$4:$E$4</c:f>
              <c:numCache>
                <c:formatCode>0.00</c:formatCode>
                <c:ptCount val="2"/>
                <c:pt idx="0">
                  <c:v>50</c:v>
                </c:pt>
                <c:pt idx="1">
                  <c:v>50</c:v>
                </c:pt>
              </c:numCache>
            </c:numRef>
          </c:val>
          <c:smooth val="0"/>
        </c:ser>
        <c:ser>
          <c:idx val="1"/>
          <c:order val="1"/>
          <c:tx>
            <c:strRef>
              <c:f>'Performance Tabulation'!$C$5</c:f>
              <c:strCache>
                <c:ptCount val="1"/>
                <c:pt idx="0">
                  <c:v>Team 2</c:v>
                </c:pt>
              </c:strCache>
            </c:strRef>
          </c:tx>
          <c:marker>
            <c:symbol val="none"/>
          </c:marker>
          <c:dLbls>
            <c:dLbl>
              <c:idx val="0"/>
              <c:delete val="1"/>
            </c:dLbl>
            <c:showLegendKey val="1"/>
            <c:showVal val="0"/>
            <c:showCatName val="0"/>
            <c:showSerName val="1"/>
            <c:showPercent val="0"/>
            <c:showBubbleSize val="0"/>
            <c:showLeaderLines val="0"/>
          </c:dLbls>
          <c:cat>
            <c:strRef>
              <c:f>'Performance Tabulation'!$D$3:$E$3</c:f>
              <c:strCache>
                <c:ptCount val="2"/>
                <c:pt idx="0">
                  <c:v>Round 0</c:v>
                </c:pt>
                <c:pt idx="1">
                  <c:v>Round 1</c:v>
                </c:pt>
              </c:strCache>
            </c:strRef>
          </c:cat>
          <c:val>
            <c:numRef>
              <c:f>'Performance Tabulation'!$D$5:$E$5</c:f>
              <c:numCache>
                <c:formatCode>0.00</c:formatCode>
                <c:ptCount val="2"/>
                <c:pt idx="0">
                  <c:v>50</c:v>
                </c:pt>
                <c:pt idx="1">
                  <c:v>50</c:v>
                </c:pt>
              </c:numCache>
            </c:numRef>
          </c:val>
          <c:smooth val="0"/>
        </c:ser>
        <c:ser>
          <c:idx val="2"/>
          <c:order val="2"/>
          <c:tx>
            <c:strRef>
              <c:f>'Performance Tabulation'!$C$6</c:f>
              <c:strCache>
                <c:ptCount val="1"/>
                <c:pt idx="0">
                  <c:v>Team 3</c:v>
                </c:pt>
              </c:strCache>
            </c:strRef>
          </c:tx>
          <c:marker>
            <c:symbol val="none"/>
          </c:marker>
          <c:dLbls>
            <c:dLbl>
              <c:idx val="0"/>
              <c:delete val="1"/>
            </c:dLbl>
            <c:showLegendKey val="1"/>
            <c:showVal val="0"/>
            <c:showCatName val="0"/>
            <c:showSerName val="1"/>
            <c:showPercent val="0"/>
            <c:showBubbleSize val="0"/>
            <c:showLeaderLines val="0"/>
          </c:dLbls>
          <c:cat>
            <c:strRef>
              <c:f>'Performance Tabulation'!$D$3:$E$3</c:f>
              <c:strCache>
                <c:ptCount val="2"/>
                <c:pt idx="0">
                  <c:v>Round 0</c:v>
                </c:pt>
                <c:pt idx="1">
                  <c:v>Round 1</c:v>
                </c:pt>
              </c:strCache>
            </c:strRef>
          </c:cat>
          <c:val>
            <c:numRef>
              <c:f>'Performance Tabulation'!$D$6:$E$6</c:f>
              <c:numCache>
                <c:formatCode>0.00</c:formatCode>
                <c:ptCount val="2"/>
                <c:pt idx="0">
                  <c:v>50</c:v>
                </c:pt>
                <c:pt idx="1">
                  <c:v>50</c:v>
                </c:pt>
              </c:numCache>
            </c:numRef>
          </c:val>
          <c:smooth val="0"/>
        </c:ser>
        <c:ser>
          <c:idx val="3"/>
          <c:order val="3"/>
          <c:tx>
            <c:strRef>
              <c:f>'Performance Tabulation'!$C$7</c:f>
              <c:strCache>
                <c:ptCount val="1"/>
                <c:pt idx="0">
                  <c:v>Team 4</c:v>
                </c:pt>
              </c:strCache>
            </c:strRef>
          </c:tx>
          <c:marker>
            <c:symbol val="none"/>
          </c:marker>
          <c:dLbls>
            <c:dLbl>
              <c:idx val="0"/>
              <c:delete val="1"/>
            </c:dLbl>
            <c:showLegendKey val="1"/>
            <c:showVal val="0"/>
            <c:showCatName val="0"/>
            <c:showSerName val="1"/>
            <c:showPercent val="0"/>
            <c:showBubbleSize val="0"/>
            <c:showLeaderLines val="0"/>
          </c:dLbls>
          <c:cat>
            <c:strRef>
              <c:f>'Performance Tabulation'!$D$3:$E$3</c:f>
              <c:strCache>
                <c:ptCount val="2"/>
                <c:pt idx="0">
                  <c:v>Round 0</c:v>
                </c:pt>
                <c:pt idx="1">
                  <c:v>Round 1</c:v>
                </c:pt>
              </c:strCache>
            </c:strRef>
          </c:cat>
          <c:val>
            <c:numRef>
              <c:f>'Performance Tabulation'!$D$7:$E$7</c:f>
              <c:numCache>
                <c:formatCode>0.00</c:formatCode>
                <c:ptCount val="2"/>
                <c:pt idx="0">
                  <c:v>50</c:v>
                </c:pt>
                <c:pt idx="1">
                  <c:v>50</c:v>
                </c:pt>
              </c:numCache>
            </c:numRef>
          </c:val>
          <c:smooth val="0"/>
        </c:ser>
        <c:ser>
          <c:idx val="4"/>
          <c:order val="4"/>
          <c:tx>
            <c:strRef>
              <c:f>'Performance Tabulation'!$C$8</c:f>
              <c:strCache>
                <c:ptCount val="1"/>
                <c:pt idx="0">
                  <c:v>Team 5</c:v>
                </c:pt>
              </c:strCache>
            </c:strRef>
          </c:tx>
          <c:marker>
            <c:symbol val="none"/>
          </c:marker>
          <c:dLbls>
            <c:dLbl>
              <c:idx val="0"/>
              <c:delete val="1"/>
            </c:dLbl>
            <c:showLegendKey val="1"/>
            <c:showVal val="0"/>
            <c:showCatName val="0"/>
            <c:showSerName val="1"/>
            <c:showPercent val="0"/>
            <c:showBubbleSize val="0"/>
            <c:showLeaderLines val="0"/>
          </c:dLbls>
          <c:cat>
            <c:strRef>
              <c:f>'Performance Tabulation'!$D$3:$E$3</c:f>
              <c:strCache>
                <c:ptCount val="2"/>
                <c:pt idx="0">
                  <c:v>Round 0</c:v>
                </c:pt>
                <c:pt idx="1">
                  <c:v>Round 1</c:v>
                </c:pt>
              </c:strCache>
            </c:strRef>
          </c:cat>
          <c:val>
            <c:numRef>
              <c:f>'Performance Tabulation'!$D$8:$E$8</c:f>
              <c:numCache>
                <c:formatCode>0.00</c:formatCode>
                <c:ptCount val="2"/>
                <c:pt idx="0">
                  <c:v>50</c:v>
                </c:pt>
                <c:pt idx="1">
                  <c:v>50</c:v>
                </c:pt>
              </c:numCache>
            </c:numRef>
          </c:val>
          <c:smooth val="0"/>
        </c:ser>
        <c:ser>
          <c:idx val="5"/>
          <c:order val="5"/>
          <c:tx>
            <c:strRef>
              <c:f>'Performance Tabulation'!$C$9</c:f>
              <c:strCache>
                <c:ptCount val="1"/>
                <c:pt idx="0">
                  <c:v>Team 6</c:v>
                </c:pt>
              </c:strCache>
            </c:strRef>
          </c:tx>
          <c:marker>
            <c:symbol val="none"/>
          </c:marker>
          <c:dLbls>
            <c:dLbl>
              <c:idx val="0"/>
              <c:delete val="1"/>
            </c:dLbl>
            <c:showLegendKey val="1"/>
            <c:showVal val="0"/>
            <c:showCatName val="0"/>
            <c:showSerName val="1"/>
            <c:showPercent val="0"/>
            <c:showBubbleSize val="0"/>
            <c:showLeaderLines val="0"/>
          </c:dLbls>
          <c:cat>
            <c:strRef>
              <c:f>'Performance Tabulation'!$D$3:$E$3</c:f>
              <c:strCache>
                <c:ptCount val="2"/>
                <c:pt idx="0">
                  <c:v>Round 0</c:v>
                </c:pt>
                <c:pt idx="1">
                  <c:v>Round 1</c:v>
                </c:pt>
              </c:strCache>
            </c:strRef>
          </c:cat>
          <c:val>
            <c:numRef>
              <c:f>'Performance Tabulation'!$D$9:$E$9</c:f>
              <c:numCache>
                <c:formatCode>0.00</c:formatCode>
                <c:ptCount val="2"/>
                <c:pt idx="0">
                  <c:v>50</c:v>
                </c:pt>
                <c:pt idx="1">
                  <c:v>50</c:v>
                </c:pt>
              </c:numCache>
            </c:numRef>
          </c:val>
          <c:smooth val="0"/>
        </c:ser>
        <c:ser>
          <c:idx val="6"/>
          <c:order val="6"/>
          <c:tx>
            <c:strRef>
              <c:f>'Performance Tabulation'!$C$10</c:f>
              <c:strCache>
                <c:ptCount val="1"/>
                <c:pt idx="0">
                  <c:v>Team 7</c:v>
                </c:pt>
              </c:strCache>
            </c:strRef>
          </c:tx>
          <c:marker>
            <c:symbol val="none"/>
          </c:marker>
          <c:dLbls>
            <c:dLbl>
              <c:idx val="0"/>
              <c:delete val="1"/>
            </c:dLbl>
            <c:showLegendKey val="1"/>
            <c:showVal val="0"/>
            <c:showCatName val="0"/>
            <c:showSerName val="1"/>
            <c:showPercent val="0"/>
            <c:showBubbleSize val="0"/>
            <c:showLeaderLines val="0"/>
          </c:dLbls>
          <c:cat>
            <c:strRef>
              <c:f>'Performance Tabulation'!$D$3:$E$3</c:f>
              <c:strCache>
                <c:ptCount val="2"/>
                <c:pt idx="0">
                  <c:v>Round 0</c:v>
                </c:pt>
                <c:pt idx="1">
                  <c:v>Round 1</c:v>
                </c:pt>
              </c:strCache>
            </c:strRef>
          </c:cat>
          <c:val>
            <c:numRef>
              <c:f>'Performance Tabulation'!$D$10:$E$10</c:f>
              <c:numCache>
                <c:formatCode>0.00</c:formatCode>
                <c:ptCount val="2"/>
                <c:pt idx="0">
                  <c:v>50</c:v>
                </c:pt>
                <c:pt idx="1">
                  <c:v>50</c:v>
                </c:pt>
              </c:numCache>
            </c:numRef>
          </c:val>
          <c:smooth val="0"/>
        </c:ser>
        <c:ser>
          <c:idx val="7"/>
          <c:order val="7"/>
          <c:tx>
            <c:strRef>
              <c:f>'Performance Tabulation'!$C$11</c:f>
              <c:strCache>
                <c:ptCount val="1"/>
                <c:pt idx="0">
                  <c:v>Team 8</c:v>
                </c:pt>
              </c:strCache>
            </c:strRef>
          </c:tx>
          <c:marker>
            <c:symbol val="none"/>
          </c:marker>
          <c:dLbls>
            <c:dLbl>
              <c:idx val="0"/>
              <c:delete val="1"/>
            </c:dLbl>
            <c:showLegendKey val="1"/>
            <c:showVal val="0"/>
            <c:showCatName val="0"/>
            <c:showSerName val="1"/>
            <c:showPercent val="0"/>
            <c:showBubbleSize val="0"/>
            <c:showLeaderLines val="0"/>
          </c:dLbls>
          <c:cat>
            <c:strRef>
              <c:f>'Performance Tabulation'!$D$3:$E$3</c:f>
              <c:strCache>
                <c:ptCount val="2"/>
                <c:pt idx="0">
                  <c:v>Round 0</c:v>
                </c:pt>
                <c:pt idx="1">
                  <c:v>Round 1</c:v>
                </c:pt>
              </c:strCache>
            </c:strRef>
          </c:cat>
          <c:val>
            <c:numRef>
              <c:f>'Performance Tabulation'!$D$11:$E$11</c:f>
              <c:numCache>
                <c:formatCode>0.00</c:formatCode>
                <c:ptCount val="2"/>
                <c:pt idx="0">
                  <c:v>50</c:v>
                </c:pt>
                <c:pt idx="1">
                  <c:v>50</c:v>
                </c:pt>
              </c:numCache>
            </c:numRef>
          </c:val>
          <c:smooth val="0"/>
        </c:ser>
        <c:ser>
          <c:idx val="8"/>
          <c:order val="8"/>
          <c:tx>
            <c:strRef>
              <c:f>'Performance Tabulation'!$C$12</c:f>
              <c:strCache>
                <c:ptCount val="1"/>
                <c:pt idx="0">
                  <c:v>Team 9</c:v>
                </c:pt>
              </c:strCache>
            </c:strRef>
          </c:tx>
          <c:marker>
            <c:symbol val="none"/>
          </c:marker>
          <c:dLbls>
            <c:dLbl>
              <c:idx val="0"/>
              <c:delete val="1"/>
            </c:dLbl>
            <c:showLegendKey val="1"/>
            <c:showVal val="0"/>
            <c:showCatName val="0"/>
            <c:showSerName val="1"/>
            <c:showPercent val="0"/>
            <c:showBubbleSize val="0"/>
            <c:showLeaderLines val="0"/>
          </c:dLbls>
          <c:cat>
            <c:strRef>
              <c:f>'Performance Tabulation'!$D$3:$E$3</c:f>
              <c:strCache>
                <c:ptCount val="2"/>
                <c:pt idx="0">
                  <c:v>Round 0</c:v>
                </c:pt>
                <c:pt idx="1">
                  <c:v>Round 1</c:v>
                </c:pt>
              </c:strCache>
            </c:strRef>
          </c:cat>
          <c:val>
            <c:numRef>
              <c:f>'Performance Tabulation'!$D$12:$E$12</c:f>
              <c:numCache>
                <c:formatCode>0.00</c:formatCode>
                <c:ptCount val="2"/>
                <c:pt idx="0">
                  <c:v>50</c:v>
                </c:pt>
                <c:pt idx="1">
                  <c:v>50</c:v>
                </c:pt>
              </c:numCache>
            </c:numRef>
          </c:val>
          <c:smooth val="0"/>
        </c:ser>
        <c:ser>
          <c:idx val="9"/>
          <c:order val="9"/>
          <c:tx>
            <c:strRef>
              <c:f>'Performance Tabulation'!$C$13</c:f>
              <c:strCache>
                <c:ptCount val="1"/>
                <c:pt idx="0">
                  <c:v>Team 10</c:v>
                </c:pt>
              </c:strCache>
            </c:strRef>
          </c:tx>
          <c:marker>
            <c:symbol val="none"/>
          </c:marker>
          <c:dLbls>
            <c:dLbl>
              <c:idx val="0"/>
              <c:delete val="1"/>
            </c:dLbl>
            <c:showLegendKey val="1"/>
            <c:showVal val="0"/>
            <c:showCatName val="0"/>
            <c:showSerName val="1"/>
            <c:showPercent val="0"/>
            <c:showBubbleSize val="0"/>
            <c:showLeaderLines val="0"/>
          </c:dLbls>
          <c:cat>
            <c:strRef>
              <c:f>'Performance Tabulation'!$D$3:$E$3</c:f>
              <c:strCache>
                <c:ptCount val="2"/>
                <c:pt idx="0">
                  <c:v>Round 0</c:v>
                </c:pt>
                <c:pt idx="1">
                  <c:v>Round 1</c:v>
                </c:pt>
              </c:strCache>
            </c:strRef>
          </c:cat>
          <c:val>
            <c:numRef>
              <c:f>'Performance Tabulation'!$D$13:$E$13</c:f>
              <c:numCache>
                <c:formatCode>0.00</c:formatCode>
                <c:ptCount val="2"/>
                <c:pt idx="0">
                  <c:v>50</c:v>
                </c:pt>
                <c:pt idx="1">
                  <c:v>50</c:v>
                </c:pt>
              </c:numCache>
            </c:numRef>
          </c:val>
          <c:smooth val="0"/>
        </c:ser>
        <c:dLbls>
          <c:showLegendKey val="0"/>
          <c:showVal val="1"/>
          <c:showCatName val="0"/>
          <c:showSerName val="0"/>
          <c:showPercent val="0"/>
          <c:showBubbleSize val="0"/>
        </c:dLbls>
        <c:marker val="1"/>
        <c:smooth val="0"/>
        <c:axId val="151027072"/>
        <c:axId val="151045248"/>
      </c:lineChart>
      <c:catAx>
        <c:axId val="151027072"/>
        <c:scaling>
          <c:orientation val="minMax"/>
        </c:scaling>
        <c:delete val="0"/>
        <c:axPos val="b"/>
        <c:majorTickMark val="out"/>
        <c:minorTickMark val="none"/>
        <c:tickLblPos val="nextTo"/>
        <c:crossAx val="151045248"/>
        <c:crosses val="autoZero"/>
        <c:auto val="1"/>
        <c:lblAlgn val="ctr"/>
        <c:lblOffset val="100"/>
        <c:noMultiLvlLbl val="0"/>
      </c:catAx>
      <c:valAx>
        <c:axId val="151045248"/>
        <c:scaling>
          <c:orientation val="minMax"/>
          <c:min val="30"/>
        </c:scaling>
        <c:delete val="0"/>
        <c:axPos val="l"/>
        <c:numFmt formatCode="0.00" sourceLinked="1"/>
        <c:majorTickMark val="out"/>
        <c:minorTickMark val="none"/>
        <c:tickLblPos val="nextTo"/>
        <c:crossAx val="151027072"/>
        <c:crosses val="autoZero"/>
        <c:crossBetween val="between"/>
      </c:valAx>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'Performance Tabulation'!$C$4</c:f>
              <c:strCache>
                <c:ptCount val="1"/>
                <c:pt idx="0">
                  <c:v>Team 1</c:v>
                </c:pt>
              </c:strCache>
            </c:strRef>
          </c:tx>
          <c:marker>
            <c:symbol val="none"/>
          </c:marker>
          <c:dLbls>
            <c:dLbl>
              <c:idx val="0"/>
              <c:delete val="1"/>
            </c:dLbl>
            <c:dLbl>
              <c:idx val="1"/>
              <c:delete val="1"/>
            </c:dLbl>
            <c:showLegendKey val="1"/>
            <c:showVal val="0"/>
            <c:showCatName val="0"/>
            <c:showSerName val="1"/>
            <c:showPercent val="0"/>
            <c:showBubbleSize val="0"/>
            <c:showLeaderLines val="0"/>
          </c:dLbls>
          <c:cat>
            <c:strRef>
              <c:f>'Performance Tabulation'!$D$3:$F$3</c:f>
              <c:strCache>
                <c:ptCount val="3"/>
                <c:pt idx="0">
                  <c:v>Round 0</c:v>
                </c:pt>
                <c:pt idx="1">
                  <c:v>Round 1</c:v>
                </c:pt>
                <c:pt idx="2">
                  <c:v>Round 2</c:v>
                </c:pt>
              </c:strCache>
            </c:strRef>
          </c:cat>
          <c:val>
            <c:numRef>
              <c:f>'Performance Tabulation'!$D$4:$F$4</c:f>
              <c:numCache>
                <c:formatCode>0.00</c:formatCode>
                <c:ptCount val="3"/>
                <c:pt idx="0">
                  <c:v>50</c:v>
                </c:pt>
                <c:pt idx="1">
                  <c:v>50</c:v>
                </c:pt>
                <c:pt idx="2">
                  <c:v>50</c:v>
                </c:pt>
              </c:numCache>
            </c:numRef>
          </c:val>
          <c:smooth val="0"/>
        </c:ser>
        <c:ser>
          <c:idx val="1"/>
          <c:order val="1"/>
          <c:tx>
            <c:strRef>
              <c:f>'Performance Tabulation'!$C$5</c:f>
              <c:strCache>
                <c:ptCount val="1"/>
                <c:pt idx="0">
                  <c:v>Team 2</c:v>
                </c:pt>
              </c:strCache>
            </c:strRef>
          </c:tx>
          <c:marker>
            <c:symbol val="none"/>
          </c:marker>
          <c:dLbls>
            <c:dLbl>
              <c:idx val="0"/>
              <c:delete val="1"/>
            </c:dLbl>
            <c:dLbl>
              <c:idx val="1"/>
              <c:delete val="1"/>
            </c:dLbl>
            <c:showLegendKey val="1"/>
            <c:showVal val="0"/>
            <c:showCatName val="0"/>
            <c:showSerName val="1"/>
            <c:showPercent val="0"/>
            <c:showBubbleSize val="0"/>
            <c:showLeaderLines val="0"/>
          </c:dLbls>
          <c:cat>
            <c:strRef>
              <c:f>'Performance Tabulation'!$D$3:$F$3</c:f>
              <c:strCache>
                <c:ptCount val="3"/>
                <c:pt idx="0">
                  <c:v>Round 0</c:v>
                </c:pt>
                <c:pt idx="1">
                  <c:v>Round 1</c:v>
                </c:pt>
                <c:pt idx="2">
                  <c:v>Round 2</c:v>
                </c:pt>
              </c:strCache>
            </c:strRef>
          </c:cat>
          <c:val>
            <c:numRef>
              <c:f>'Performance Tabulation'!$D$5:$F$5</c:f>
              <c:numCache>
                <c:formatCode>0.00</c:formatCode>
                <c:ptCount val="3"/>
                <c:pt idx="0">
                  <c:v>50</c:v>
                </c:pt>
                <c:pt idx="1">
                  <c:v>50</c:v>
                </c:pt>
                <c:pt idx="2">
                  <c:v>50</c:v>
                </c:pt>
              </c:numCache>
            </c:numRef>
          </c:val>
          <c:smooth val="0"/>
        </c:ser>
        <c:ser>
          <c:idx val="2"/>
          <c:order val="2"/>
          <c:tx>
            <c:strRef>
              <c:f>'Performance Tabulation'!$C$6</c:f>
              <c:strCache>
                <c:ptCount val="1"/>
                <c:pt idx="0">
                  <c:v>Team 3</c:v>
                </c:pt>
              </c:strCache>
            </c:strRef>
          </c:tx>
          <c:marker>
            <c:symbol val="none"/>
          </c:marker>
          <c:dLbls>
            <c:dLbl>
              <c:idx val="0"/>
              <c:delete val="1"/>
            </c:dLbl>
            <c:dLbl>
              <c:idx val="1"/>
              <c:delete val="1"/>
            </c:dLbl>
            <c:showLegendKey val="1"/>
            <c:showVal val="0"/>
            <c:showCatName val="0"/>
            <c:showSerName val="1"/>
            <c:showPercent val="0"/>
            <c:showBubbleSize val="0"/>
            <c:showLeaderLines val="0"/>
          </c:dLbls>
          <c:cat>
            <c:strRef>
              <c:f>'Performance Tabulation'!$D$3:$F$3</c:f>
              <c:strCache>
                <c:ptCount val="3"/>
                <c:pt idx="0">
                  <c:v>Round 0</c:v>
                </c:pt>
                <c:pt idx="1">
                  <c:v>Round 1</c:v>
                </c:pt>
                <c:pt idx="2">
                  <c:v>Round 2</c:v>
                </c:pt>
              </c:strCache>
            </c:strRef>
          </c:cat>
          <c:val>
            <c:numRef>
              <c:f>'Performance Tabulation'!$D$6:$F$6</c:f>
              <c:numCache>
                <c:formatCode>0.00</c:formatCode>
                <c:ptCount val="3"/>
                <c:pt idx="0">
                  <c:v>50</c:v>
                </c:pt>
                <c:pt idx="1">
                  <c:v>50</c:v>
                </c:pt>
                <c:pt idx="2">
                  <c:v>50</c:v>
                </c:pt>
              </c:numCache>
            </c:numRef>
          </c:val>
          <c:smooth val="0"/>
        </c:ser>
        <c:ser>
          <c:idx val="3"/>
          <c:order val="3"/>
          <c:tx>
            <c:strRef>
              <c:f>'Performance Tabulation'!$C$7</c:f>
              <c:strCache>
                <c:ptCount val="1"/>
                <c:pt idx="0">
                  <c:v>Team 4</c:v>
                </c:pt>
              </c:strCache>
            </c:strRef>
          </c:tx>
          <c:marker>
            <c:symbol val="none"/>
          </c:marker>
          <c:dLbls>
            <c:dLbl>
              <c:idx val="0"/>
              <c:delete val="1"/>
            </c:dLbl>
            <c:dLbl>
              <c:idx val="1"/>
              <c:delete val="1"/>
            </c:dLbl>
            <c:showLegendKey val="1"/>
            <c:showVal val="0"/>
            <c:showCatName val="0"/>
            <c:showSerName val="1"/>
            <c:showPercent val="0"/>
            <c:showBubbleSize val="0"/>
            <c:showLeaderLines val="0"/>
          </c:dLbls>
          <c:cat>
            <c:strRef>
              <c:f>'Performance Tabulation'!$D$3:$F$3</c:f>
              <c:strCache>
                <c:ptCount val="3"/>
                <c:pt idx="0">
                  <c:v>Round 0</c:v>
                </c:pt>
                <c:pt idx="1">
                  <c:v>Round 1</c:v>
                </c:pt>
                <c:pt idx="2">
                  <c:v>Round 2</c:v>
                </c:pt>
              </c:strCache>
            </c:strRef>
          </c:cat>
          <c:val>
            <c:numRef>
              <c:f>'Performance Tabulation'!$D$7:$F$7</c:f>
              <c:numCache>
                <c:formatCode>0.00</c:formatCode>
                <c:ptCount val="3"/>
                <c:pt idx="0">
                  <c:v>50</c:v>
                </c:pt>
                <c:pt idx="1">
                  <c:v>50</c:v>
                </c:pt>
                <c:pt idx="2">
                  <c:v>50</c:v>
                </c:pt>
              </c:numCache>
            </c:numRef>
          </c:val>
          <c:smooth val="0"/>
        </c:ser>
        <c:ser>
          <c:idx val="4"/>
          <c:order val="4"/>
          <c:tx>
            <c:strRef>
              <c:f>'Performance Tabulation'!$C$8</c:f>
              <c:strCache>
                <c:ptCount val="1"/>
                <c:pt idx="0">
                  <c:v>Team 5</c:v>
                </c:pt>
              </c:strCache>
            </c:strRef>
          </c:tx>
          <c:marker>
            <c:symbol val="none"/>
          </c:marker>
          <c:dLbls>
            <c:dLbl>
              <c:idx val="0"/>
              <c:delete val="1"/>
            </c:dLbl>
            <c:dLbl>
              <c:idx val="1"/>
              <c:delete val="1"/>
            </c:dLbl>
            <c:showLegendKey val="1"/>
            <c:showVal val="0"/>
            <c:showCatName val="0"/>
            <c:showSerName val="1"/>
            <c:showPercent val="0"/>
            <c:showBubbleSize val="0"/>
            <c:showLeaderLines val="0"/>
          </c:dLbls>
          <c:cat>
            <c:strRef>
              <c:f>'Performance Tabulation'!$D$3:$F$3</c:f>
              <c:strCache>
                <c:ptCount val="3"/>
                <c:pt idx="0">
                  <c:v>Round 0</c:v>
                </c:pt>
                <c:pt idx="1">
                  <c:v>Round 1</c:v>
                </c:pt>
                <c:pt idx="2">
                  <c:v>Round 2</c:v>
                </c:pt>
              </c:strCache>
            </c:strRef>
          </c:cat>
          <c:val>
            <c:numRef>
              <c:f>'Performance Tabulation'!$D$8:$F$8</c:f>
              <c:numCache>
                <c:formatCode>0.00</c:formatCode>
                <c:ptCount val="3"/>
                <c:pt idx="0">
                  <c:v>50</c:v>
                </c:pt>
                <c:pt idx="1">
                  <c:v>50</c:v>
                </c:pt>
                <c:pt idx="2">
                  <c:v>50</c:v>
                </c:pt>
              </c:numCache>
            </c:numRef>
          </c:val>
          <c:smooth val="0"/>
        </c:ser>
        <c:ser>
          <c:idx val="5"/>
          <c:order val="5"/>
          <c:tx>
            <c:strRef>
              <c:f>'Performance Tabulation'!$C$9</c:f>
              <c:strCache>
                <c:ptCount val="1"/>
                <c:pt idx="0">
                  <c:v>Team 6</c:v>
                </c:pt>
              </c:strCache>
            </c:strRef>
          </c:tx>
          <c:marker>
            <c:symbol val="none"/>
          </c:marker>
          <c:dLbls>
            <c:dLbl>
              <c:idx val="0"/>
              <c:delete val="1"/>
            </c:dLbl>
            <c:dLbl>
              <c:idx val="1"/>
              <c:delete val="1"/>
            </c:dLbl>
            <c:showLegendKey val="1"/>
            <c:showVal val="0"/>
            <c:showCatName val="0"/>
            <c:showSerName val="1"/>
            <c:showPercent val="0"/>
            <c:showBubbleSize val="0"/>
            <c:showLeaderLines val="0"/>
          </c:dLbls>
          <c:cat>
            <c:strRef>
              <c:f>'Performance Tabulation'!$D$3:$F$3</c:f>
              <c:strCache>
                <c:ptCount val="3"/>
                <c:pt idx="0">
                  <c:v>Round 0</c:v>
                </c:pt>
                <c:pt idx="1">
                  <c:v>Round 1</c:v>
                </c:pt>
                <c:pt idx="2">
                  <c:v>Round 2</c:v>
                </c:pt>
              </c:strCache>
            </c:strRef>
          </c:cat>
          <c:val>
            <c:numRef>
              <c:f>'Performance Tabulation'!$D$9:$F$9</c:f>
              <c:numCache>
                <c:formatCode>0.00</c:formatCode>
                <c:ptCount val="3"/>
                <c:pt idx="0">
                  <c:v>50</c:v>
                </c:pt>
                <c:pt idx="1">
                  <c:v>50</c:v>
                </c:pt>
                <c:pt idx="2">
                  <c:v>50</c:v>
                </c:pt>
              </c:numCache>
            </c:numRef>
          </c:val>
          <c:smooth val="0"/>
        </c:ser>
        <c:ser>
          <c:idx val="6"/>
          <c:order val="6"/>
          <c:tx>
            <c:strRef>
              <c:f>'Performance Tabulation'!$C$10</c:f>
              <c:strCache>
                <c:ptCount val="1"/>
                <c:pt idx="0">
                  <c:v>Team 7</c:v>
                </c:pt>
              </c:strCache>
            </c:strRef>
          </c:tx>
          <c:marker>
            <c:symbol val="none"/>
          </c:marker>
          <c:dLbls>
            <c:dLbl>
              <c:idx val="0"/>
              <c:delete val="1"/>
            </c:dLbl>
            <c:dLbl>
              <c:idx val="1"/>
              <c:delete val="1"/>
            </c:dLbl>
            <c:showLegendKey val="1"/>
            <c:showVal val="0"/>
            <c:showCatName val="0"/>
            <c:showSerName val="1"/>
            <c:showPercent val="0"/>
            <c:showBubbleSize val="0"/>
            <c:showLeaderLines val="0"/>
          </c:dLbls>
          <c:cat>
            <c:strRef>
              <c:f>'Performance Tabulation'!$D$3:$F$3</c:f>
              <c:strCache>
                <c:ptCount val="3"/>
                <c:pt idx="0">
                  <c:v>Round 0</c:v>
                </c:pt>
                <c:pt idx="1">
                  <c:v>Round 1</c:v>
                </c:pt>
                <c:pt idx="2">
                  <c:v>Round 2</c:v>
                </c:pt>
              </c:strCache>
            </c:strRef>
          </c:cat>
          <c:val>
            <c:numRef>
              <c:f>'Performance Tabulation'!$D$10:$F$10</c:f>
              <c:numCache>
                <c:formatCode>0.00</c:formatCode>
                <c:ptCount val="3"/>
                <c:pt idx="0">
                  <c:v>50</c:v>
                </c:pt>
                <c:pt idx="1">
                  <c:v>50</c:v>
                </c:pt>
                <c:pt idx="2">
                  <c:v>50</c:v>
                </c:pt>
              </c:numCache>
            </c:numRef>
          </c:val>
          <c:smooth val="0"/>
        </c:ser>
        <c:ser>
          <c:idx val="7"/>
          <c:order val="7"/>
          <c:tx>
            <c:strRef>
              <c:f>'Performance Tabulation'!$C$11</c:f>
              <c:strCache>
                <c:ptCount val="1"/>
                <c:pt idx="0">
                  <c:v>Team 8</c:v>
                </c:pt>
              </c:strCache>
            </c:strRef>
          </c:tx>
          <c:marker>
            <c:symbol val="none"/>
          </c:marker>
          <c:dLbls>
            <c:dLbl>
              <c:idx val="0"/>
              <c:delete val="1"/>
            </c:dLbl>
            <c:dLbl>
              <c:idx val="1"/>
              <c:delete val="1"/>
            </c:dLbl>
            <c:showLegendKey val="1"/>
            <c:showVal val="0"/>
            <c:showCatName val="0"/>
            <c:showSerName val="1"/>
            <c:showPercent val="0"/>
            <c:showBubbleSize val="0"/>
            <c:showLeaderLines val="0"/>
          </c:dLbls>
          <c:cat>
            <c:strRef>
              <c:f>'Performance Tabulation'!$D$3:$F$3</c:f>
              <c:strCache>
                <c:ptCount val="3"/>
                <c:pt idx="0">
                  <c:v>Round 0</c:v>
                </c:pt>
                <c:pt idx="1">
                  <c:v>Round 1</c:v>
                </c:pt>
                <c:pt idx="2">
                  <c:v>Round 2</c:v>
                </c:pt>
              </c:strCache>
            </c:strRef>
          </c:cat>
          <c:val>
            <c:numRef>
              <c:f>'Performance Tabulation'!$D$11:$F$11</c:f>
              <c:numCache>
                <c:formatCode>0.00</c:formatCode>
                <c:ptCount val="3"/>
                <c:pt idx="0">
                  <c:v>50</c:v>
                </c:pt>
                <c:pt idx="1">
                  <c:v>50</c:v>
                </c:pt>
                <c:pt idx="2">
                  <c:v>50</c:v>
                </c:pt>
              </c:numCache>
            </c:numRef>
          </c:val>
          <c:smooth val="0"/>
        </c:ser>
        <c:ser>
          <c:idx val="8"/>
          <c:order val="8"/>
          <c:tx>
            <c:strRef>
              <c:f>'Performance Tabulation'!$C$12</c:f>
              <c:strCache>
                <c:ptCount val="1"/>
                <c:pt idx="0">
                  <c:v>Team 9</c:v>
                </c:pt>
              </c:strCache>
            </c:strRef>
          </c:tx>
          <c:marker>
            <c:symbol val="none"/>
          </c:marker>
          <c:dLbls>
            <c:dLbl>
              <c:idx val="0"/>
              <c:delete val="1"/>
            </c:dLbl>
            <c:dLbl>
              <c:idx val="1"/>
              <c:delete val="1"/>
            </c:dLbl>
            <c:showLegendKey val="1"/>
            <c:showVal val="0"/>
            <c:showCatName val="0"/>
            <c:showSerName val="1"/>
            <c:showPercent val="0"/>
            <c:showBubbleSize val="0"/>
            <c:showLeaderLines val="0"/>
          </c:dLbls>
          <c:cat>
            <c:strRef>
              <c:f>'Performance Tabulation'!$D$3:$F$3</c:f>
              <c:strCache>
                <c:ptCount val="3"/>
                <c:pt idx="0">
                  <c:v>Round 0</c:v>
                </c:pt>
                <c:pt idx="1">
                  <c:v>Round 1</c:v>
                </c:pt>
                <c:pt idx="2">
                  <c:v>Round 2</c:v>
                </c:pt>
              </c:strCache>
            </c:strRef>
          </c:cat>
          <c:val>
            <c:numRef>
              <c:f>'Performance Tabulation'!$D$12:$F$12</c:f>
              <c:numCache>
                <c:formatCode>0.00</c:formatCode>
                <c:ptCount val="3"/>
                <c:pt idx="0">
                  <c:v>50</c:v>
                </c:pt>
                <c:pt idx="1">
                  <c:v>50</c:v>
                </c:pt>
                <c:pt idx="2">
                  <c:v>50</c:v>
                </c:pt>
              </c:numCache>
            </c:numRef>
          </c:val>
          <c:smooth val="0"/>
        </c:ser>
        <c:ser>
          <c:idx val="9"/>
          <c:order val="9"/>
          <c:tx>
            <c:strRef>
              <c:f>'Performance Tabulation'!$C$13</c:f>
              <c:strCache>
                <c:ptCount val="1"/>
                <c:pt idx="0">
                  <c:v>Team 10</c:v>
                </c:pt>
              </c:strCache>
            </c:strRef>
          </c:tx>
          <c:marker>
            <c:symbol val="none"/>
          </c:marker>
          <c:dLbls>
            <c:dLbl>
              <c:idx val="0"/>
              <c:delete val="1"/>
            </c:dLbl>
            <c:dLbl>
              <c:idx val="1"/>
              <c:delete val="1"/>
            </c:dLbl>
            <c:showLegendKey val="1"/>
            <c:showVal val="0"/>
            <c:showCatName val="0"/>
            <c:showSerName val="1"/>
            <c:showPercent val="0"/>
            <c:showBubbleSize val="0"/>
            <c:showLeaderLines val="0"/>
          </c:dLbls>
          <c:cat>
            <c:strRef>
              <c:f>'Performance Tabulation'!$D$3:$F$3</c:f>
              <c:strCache>
                <c:ptCount val="3"/>
                <c:pt idx="0">
                  <c:v>Round 0</c:v>
                </c:pt>
                <c:pt idx="1">
                  <c:v>Round 1</c:v>
                </c:pt>
                <c:pt idx="2">
                  <c:v>Round 2</c:v>
                </c:pt>
              </c:strCache>
            </c:strRef>
          </c:cat>
          <c:val>
            <c:numRef>
              <c:f>'Performance Tabulation'!$D$13:$F$13</c:f>
              <c:numCache>
                <c:formatCode>0.00</c:formatCode>
                <c:ptCount val="3"/>
                <c:pt idx="0">
                  <c:v>50</c:v>
                </c:pt>
                <c:pt idx="1">
                  <c:v>50</c:v>
                </c:pt>
                <c:pt idx="2">
                  <c:v>50</c:v>
                </c:pt>
              </c:numCache>
            </c:numRef>
          </c:val>
          <c:smooth val="0"/>
        </c:ser>
        <c:dLbls>
          <c:showLegendKey val="0"/>
          <c:showVal val="1"/>
          <c:showCatName val="0"/>
          <c:showSerName val="0"/>
          <c:showPercent val="0"/>
          <c:showBubbleSize val="0"/>
        </c:dLbls>
        <c:marker val="1"/>
        <c:smooth val="0"/>
        <c:axId val="152350720"/>
        <c:axId val="152352256"/>
      </c:lineChart>
      <c:catAx>
        <c:axId val="152350720"/>
        <c:scaling>
          <c:orientation val="minMax"/>
        </c:scaling>
        <c:delete val="0"/>
        <c:axPos val="b"/>
        <c:majorTickMark val="out"/>
        <c:minorTickMark val="none"/>
        <c:tickLblPos val="nextTo"/>
        <c:crossAx val="152352256"/>
        <c:crosses val="autoZero"/>
        <c:auto val="1"/>
        <c:lblAlgn val="ctr"/>
        <c:lblOffset val="100"/>
        <c:noMultiLvlLbl val="0"/>
      </c:catAx>
      <c:valAx>
        <c:axId val="152352256"/>
        <c:scaling>
          <c:orientation val="minMax"/>
          <c:min val="30"/>
        </c:scaling>
        <c:delete val="0"/>
        <c:axPos val="l"/>
        <c:numFmt formatCode="0.00" sourceLinked="1"/>
        <c:majorTickMark val="out"/>
        <c:minorTickMark val="none"/>
        <c:tickLblPos val="nextTo"/>
        <c:crossAx val="152350720"/>
        <c:crosses val="autoZero"/>
        <c:crossBetween val="between"/>
      </c:valAx>
    </c:plotArea>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'Performance Tabulation'!$C$4</c:f>
              <c:strCache>
                <c:ptCount val="1"/>
                <c:pt idx="0">
                  <c:v>Team 1</c:v>
                </c:pt>
              </c:strCache>
            </c:strRef>
          </c:tx>
          <c:marker>
            <c:symbol val="none"/>
          </c:marker>
          <c:dLbls>
            <c:dLbl>
              <c:idx val="0"/>
              <c:delete val="1"/>
            </c:dLbl>
            <c:dLbl>
              <c:idx val="1"/>
              <c:delete val="1"/>
            </c:dLbl>
            <c:dLbl>
              <c:idx val="2"/>
              <c:delete val="1"/>
            </c:dLbl>
            <c:showLegendKey val="1"/>
            <c:showVal val="0"/>
            <c:showCatName val="0"/>
            <c:showSerName val="1"/>
            <c:showPercent val="0"/>
            <c:showBubbleSize val="0"/>
            <c:showLeaderLines val="0"/>
          </c:dLbls>
          <c:cat>
            <c:strRef>
              <c:f>'Performance Tabulation'!$D$3:$G$3</c:f>
              <c:strCache>
                <c:ptCount val="4"/>
                <c:pt idx="0">
                  <c:v>Round 0</c:v>
                </c:pt>
                <c:pt idx="1">
                  <c:v>Round 1</c:v>
                </c:pt>
                <c:pt idx="2">
                  <c:v>Round 2</c:v>
                </c:pt>
                <c:pt idx="3">
                  <c:v>Round 3</c:v>
                </c:pt>
              </c:strCache>
            </c:strRef>
          </c:cat>
          <c:val>
            <c:numRef>
              <c:f>'Performance Tabulation'!$D$4:$G$4</c:f>
              <c:numCache>
                <c:formatCode>0.00</c:formatCode>
                <c:ptCount val="4"/>
                <c:pt idx="0">
                  <c:v>50</c:v>
                </c:pt>
                <c:pt idx="1">
                  <c:v>50</c:v>
                </c:pt>
                <c:pt idx="2">
                  <c:v>50</c:v>
                </c:pt>
                <c:pt idx="3">
                  <c:v>50</c:v>
                </c:pt>
              </c:numCache>
            </c:numRef>
          </c:val>
          <c:smooth val="0"/>
        </c:ser>
        <c:ser>
          <c:idx val="1"/>
          <c:order val="1"/>
          <c:tx>
            <c:strRef>
              <c:f>'Performance Tabulation'!$C$5</c:f>
              <c:strCache>
                <c:ptCount val="1"/>
                <c:pt idx="0">
                  <c:v>Team 2</c:v>
                </c:pt>
              </c:strCache>
            </c:strRef>
          </c:tx>
          <c:marker>
            <c:symbol val="none"/>
          </c:marker>
          <c:dLbls>
            <c:dLbl>
              <c:idx val="0"/>
              <c:delete val="1"/>
            </c:dLbl>
            <c:dLbl>
              <c:idx val="1"/>
              <c:delete val="1"/>
            </c:dLbl>
            <c:dLbl>
              <c:idx val="2"/>
              <c:delete val="1"/>
            </c:dLbl>
            <c:showLegendKey val="1"/>
            <c:showVal val="0"/>
            <c:showCatName val="0"/>
            <c:showSerName val="1"/>
            <c:showPercent val="0"/>
            <c:showBubbleSize val="0"/>
            <c:showLeaderLines val="0"/>
          </c:dLbls>
          <c:cat>
            <c:strRef>
              <c:f>'Performance Tabulation'!$D$3:$G$3</c:f>
              <c:strCache>
                <c:ptCount val="4"/>
                <c:pt idx="0">
                  <c:v>Round 0</c:v>
                </c:pt>
                <c:pt idx="1">
                  <c:v>Round 1</c:v>
                </c:pt>
                <c:pt idx="2">
                  <c:v>Round 2</c:v>
                </c:pt>
                <c:pt idx="3">
                  <c:v>Round 3</c:v>
                </c:pt>
              </c:strCache>
            </c:strRef>
          </c:cat>
          <c:val>
            <c:numRef>
              <c:f>'Performance Tabulation'!$D$5:$G$5</c:f>
              <c:numCache>
                <c:formatCode>0.00</c:formatCode>
                <c:ptCount val="4"/>
                <c:pt idx="0">
                  <c:v>50</c:v>
                </c:pt>
                <c:pt idx="1">
                  <c:v>50</c:v>
                </c:pt>
                <c:pt idx="2">
                  <c:v>50</c:v>
                </c:pt>
                <c:pt idx="3">
                  <c:v>50</c:v>
                </c:pt>
              </c:numCache>
            </c:numRef>
          </c:val>
          <c:smooth val="0"/>
        </c:ser>
        <c:ser>
          <c:idx val="2"/>
          <c:order val="2"/>
          <c:tx>
            <c:strRef>
              <c:f>'Performance Tabulation'!$C$6</c:f>
              <c:strCache>
                <c:ptCount val="1"/>
                <c:pt idx="0">
                  <c:v>Team 3</c:v>
                </c:pt>
              </c:strCache>
            </c:strRef>
          </c:tx>
          <c:marker>
            <c:symbol val="none"/>
          </c:marker>
          <c:dLbls>
            <c:dLbl>
              <c:idx val="0"/>
              <c:delete val="1"/>
            </c:dLbl>
            <c:dLbl>
              <c:idx val="1"/>
              <c:delete val="1"/>
            </c:dLbl>
            <c:dLbl>
              <c:idx val="2"/>
              <c:delete val="1"/>
            </c:dLbl>
            <c:showLegendKey val="1"/>
            <c:showVal val="0"/>
            <c:showCatName val="0"/>
            <c:showSerName val="1"/>
            <c:showPercent val="0"/>
            <c:showBubbleSize val="0"/>
            <c:showLeaderLines val="0"/>
          </c:dLbls>
          <c:cat>
            <c:strRef>
              <c:f>'Performance Tabulation'!$D$3:$G$3</c:f>
              <c:strCache>
                <c:ptCount val="4"/>
                <c:pt idx="0">
                  <c:v>Round 0</c:v>
                </c:pt>
                <c:pt idx="1">
                  <c:v>Round 1</c:v>
                </c:pt>
                <c:pt idx="2">
                  <c:v>Round 2</c:v>
                </c:pt>
                <c:pt idx="3">
                  <c:v>Round 3</c:v>
                </c:pt>
              </c:strCache>
            </c:strRef>
          </c:cat>
          <c:val>
            <c:numRef>
              <c:f>'Performance Tabulation'!$D$6:$G$6</c:f>
              <c:numCache>
                <c:formatCode>0.00</c:formatCode>
                <c:ptCount val="4"/>
                <c:pt idx="0">
                  <c:v>50</c:v>
                </c:pt>
                <c:pt idx="1">
                  <c:v>50</c:v>
                </c:pt>
                <c:pt idx="2">
                  <c:v>50</c:v>
                </c:pt>
                <c:pt idx="3">
                  <c:v>50</c:v>
                </c:pt>
              </c:numCache>
            </c:numRef>
          </c:val>
          <c:smooth val="0"/>
        </c:ser>
        <c:ser>
          <c:idx val="3"/>
          <c:order val="3"/>
          <c:tx>
            <c:strRef>
              <c:f>'Performance Tabulation'!$C$7</c:f>
              <c:strCache>
                <c:ptCount val="1"/>
                <c:pt idx="0">
                  <c:v>Team 4</c:v>
                </c:pt>
              </c:strCache>
            </c:strRef>
          </c:tx>
          <c:marker>
            <c:symbol val="none"/>
          </c:marker>
          <c:dLbls>
            <c:dLbl>
              <c:idx val="0"/>
              <c:delete val="1"/>
            </c:dLbl>
            <c:dLbl>
              <c:idx val="1"/>
              <c:delete val="1"/>
            </c:dLbl>
            <c:dLbl>
              <c:idx val="2"/>
              <c:delete val="1"/>
            </c:dLbl>
            <c:showLegendKey val="1"/>
            <c:showVal val="0"/>
            <c:showCatName val="0"/>
            <c:showSerName val="1"/>
            <c:showPercent val="0"/>
            <c:showBubbleSize val="0"/>
            <c:showLeaderLines val="0"/>
          </c:dLbls>
          <c:cat>
            <c:strRef>
              <c:f>'Performance Tabulation'!$D$3:$G$3</c:f>
              <c:strCache>
                <c:ptCount val="4"/>
                <c:pt idx="0">
                  <c:v>Round 0</c:v>
                </c:pt>
                <c:pt idx="1">
                  <c:v>Round 1</c:v>
                </c:pt>
                <c:pt idx="2">
                  <c:v>Round 2</c:v>
                </c:pt>
                <c:pt idx="3">
                  <c:v>Round 3</c:v>
                </c:pt>
              </c:strCache>
            </c:strRef>
          </c:cat>
          <c:val>
            <c:numRef>
              <c:f>'Performance Tabulation'!$D$7:$G$7</c:f>
              <c:numCache>
                <c:formatCode>0.00</c:formatCode>
                <c:ptCount val="4"/>
                <c:pt idx="0">
                  <c:v>50</c:v>
                </c:pt>
                <c:pt idx="1">
                  <c:v>50</c:v>
                </c:pt>
                <c:pt idx="2">
                  <c:v>50</c:v>
                </c:pt>
                <c:pt idx="3">
                  <c:v>50</c:v>
                </c:pt>
              </c:numCache>
            </c:numRef>
          </c:val>
          <c:smooth val="0"/>
        </c:ser>
        <c:ser>
          <c:idx val="4"/>
          <c:order val="4"/>
          <c:tx>
            <c:strRef>
              <c:f>'Performance Tabulation'!$C$8</c:f>
              <c:strCache>
                <c:ptCount val="1"/>
                <c:pt idx="0">
                  <c:v>Team 5</c:v>
                </c:pt>
              </c:strCache>
            </c:strRef>
          </c:tx>
          <c:marker>
            <c:symbol val="none"/>
          </c:marker>
          <c:dLbls>
            <c:dLbl>
              <c:idx val="0"/>
              <c:delete val="1"/>
            </c:dLbl>
            <c:dLbl>
              <c:idx val="1"/>
              <c:delete val="1"/>
            </c:dLbl>
            <c:dLbl>
              <c:idx val="2"/>
              <c:delete val="1"/>
            </c:dLbl>
            <c:showLegendKey val="1"/>
            <c:showVal val="0"/>
            <c:showCatName val="0"/>
            <c:showSerName val="1"/>
            <c:showPercent val="0"/>
            <c:showBubbleSize val="0"/>
            <c:showLeaderLines val="0"/>
          </c:dLbls>
          <c:cat>
            <c:strRef>
              <c:f>'Performance Tabulation'!$D$3:$G$3</c:f>
              <c:strCache>
                <c:ptCount val="4"/>
                <c:pt idx="0">
                  <c:v>Round 0</c:v>
                </c:pt>
                <c:pt idx="1">
                  <c:v>Round 1</c:v>
                </c:pt>
                <c:pt idx="2">
                  <c:v>Round 2</c:v>
                </c:pt>
                <c:pt idx="3">
                  <c:v>Round 3</c:v>
                </c:pt>
              </c:strCache>
            </c:strRef>
          </c:cat>
          <c:val>
            <c:numRef>
              <c:f>'Performance Tabulation'!$D$8:$G$8</c:f>
              <c:numCache>
                <c:formatCode>0.00</c:formatCode>
                <c:ptCount val="4"/>
                <c:pt idx="0">
                  <c:v>50</c:v>
                </c:pt>
                <c:pt idx="1">
                  <c:v>50</c:v>
                </c:pt>
                <c:pt idx="2">
                  <c:v>50</c:v>
                </c:pt>
                <c:pt idx="3">
                  <c:v>50</c:v>
                </c:pt>
              </c:numCache>
            </c:numRef>
          </c:val>
          <c:smooth val="0"/>
        </c:ser>
        <c:ser>
          <c:idx val="5"/>
          <c:order val="5"/>
          <c:tx>
            <c:strRef>
              <c:f>'Performance Tabulation'!$C$9</c:f>
              <c:strCache>
                <c:ptCount val="1"/>
                <c:pt idx="0">
                  <c:v>Team 6</c:v>
                </c:pt>
              </c:strCache>
            </c:strRef>
          </c:tx>
          <c:marker>
            <c:symbol val="none"/>
          </c:marker>
          <c:dLbls>
            <c:dLbl>
              <c:idx val="0"/>
              <c:delete val="1"/>
            </c:dLbl>
            <c:dLbl>
              <c:idx val="1"/>
              <c:delete val="1"/>
            </c:dLbl>
            <c:dLbl>
              <c:idx val="2"/>
              <c:delete val="1"/>
            </c:dLbl>
            <c:showLegendKey val="1"/>
            <c:showVal val="0"/>
            <c:showCatName val="0"/>
            <c:showSerName val="1"/>
            <c:showPercent val="0"/>
            <c:showBubbleSize val="0"/>
            <c:showLeaderLines val="0"/>
          </c:dLbls>
          <c:cat>
            <c:strRef>
              <c:f>'Performance Tabulation'!$D$3:$G$3</c:f>
              <c:strCache>
                <c:ptCount val="4"/>
                <c:pt idx="0">
                  <c:v>Round 0</c:v>
                </c:pt>
                <c:pt idx="1">
                  <c:v>Round 1</c:v>
                </c:pt>
                <c:pt idx="2">
                  <c:v>Round 2</c:v>
                </c:pt>
                <c:pt idx="3">
                  <c:v>Round 3</c:v>
                </c:pt>
              </c:strCache>
            </c:strRef>
          </c:cat>
          <c:val>
            <c:numRef>
              <c:f>'Performance Tabulation'!$D$9:$G$9</c:f>
              <c:numCache>
                <c:formatCode>0.00</c:formatCode>
                <c:ptCount val="4"/>
                <c:pt idx="0">
                  <c:v>50</c:v>
                </c:pt>
                <c:pt idx="1">
                  <c:v>50</c:v>
                </c:pt>
                <c:pt idx="2">
                  <c:v>50</c:v>
                </c:pt>
                <c:pt idx="3">
                  <c:v>50</c:v>
                </c:pt>
              </c:numCache>
            </c:numRef>
          </c:val>
          <c:smooth val="0"/>
        </c:ser>
        <c:ser>
          <c:idx val="6"/>
          <c:order val="6"/>
          <c:tx>
            <c:strRef>
              <c:f>'Performance Tabulation'!$C$10</c:f>
              <c:strCache>
                <c:ptCount val="1"/>
                <c:pt idx="0">
                  <c:v>Team 7</c:v>
                </c:pt>
              </c:strCache>
            </c:strRef>
          </c:tx>
          <c:marker>
            <c:symbol val="none"/>
          </c:marker>
          <c:dLbls>
            <c:dLbl>
              <c:idx val="0"/>
              <c:delete val="1"/>
            </c:dLbl>
            <c:dLbl>
              <c:idx val="1"/>
              <c:delete val="1"/>
            </c:dLbl>
            <c:dLbl>
              <c:idx val="2"/>
              <c:delete val="1"/>
            </c:dLbl>
            <c:showLegendKey val="1"/>
            <c:showVal val="0"/>
            <c:showCatName val="0"/>
            <c:showSerName val="1"/>
            <c:showPercent val="0"/>
            <c:showBubbleSize val="0"/>
            <c:showLeaderLines val="0"/>
          </c:dLbls>
          <c:cat>
            <c:strRef>
              <c:f>'Performance Tabulation'!$D$3:$G$3</c:f>
              <c:strCache>
                <c:ptCount val="4"/>
                <c:pt idx="0">
                  <c:v>Round 0</c:v>
                </c:pt>
                <c:pt idx="1">
                  <c:v>Round 1</c:v>
                </c:pt>
                <c:pt idx="2">
                  <c:v>Round 2</c:v>
                </c:pt>
                <c:pt idx="3">
                  <c:v>Round 3</c:v>
                </c:pt>
              </c:strCache>
            </c:strRef>
          </c:cat>
          <c:val>
            <c:numRef>
              <c:f>'Performance Tabulation'!$D$10:$G$10</c:f>
              <c:numCache>
                <c:formatCode>0.00</c:formatCode>
                <c:ptCount val="4"/>
                <c:pt idx="0">
                  <c:v>50</c:v>
                </c:pt>
                <c:pt idx="1">
                  <c:v>50</c:v>
                </c:pt>
                <c:pt idx="2">
                  <c:v>50</c:v>
                </c:pt>
                <c:pt idx="3">
                  <c:v>50</c:v>
                </c:pt>
              </c:numCache>
            </c:numRef>
          </c:val>
          <c:smooth val="0"/>
        </c:ser>
        <c:ser>
          <c:idx val="7"/>
          <c:order val="7"/>
          <c:tx>
            <c:strRef>
              <c:f>'Performance Tabulation'!$C$11</c:f>
              <c:strCache>
                <c:ptCount val="1"/>
                <c:pt idx="0">
                  <c:v>Team 8</c:v>
                </c:pt>
              </c:strCache>
            </c:strRef>
          </c:tx>
          <c:marker>
            <c:symbol val="none"/>
          </c:marker>
          <c:dLbls>
            <c:dLbl>
              <c:idx val="0"/>
              <c:delete val="1"/>
            </c:dLbl>
            <c:dLbl>
              <c:idx val="1"/>
              <c:delete val="1"/>
            </c:dLbl>
            <c:dLbl>
              <c:idx val="2"/>
              <c:delete val="1"/>
            </c:dLbl>
            <c:showLegendKey val="1"/>
            <c:showVal val="0"/>
            <c:showCatName val="0"/>
            <c:showSerName val="1"/>
            <c:showPercent val="0"/>
            <c:showBubbleSize val="0"/>
            <c:showLeaderLines val="0"/>
          </c:dLbls>
          <c:cat>
            <c:strRef>
              <c:f>'Performance Tabulation'!$D$3:$G$3</c:f>
              <c:strCache>
                <c:ptCount val="4"/>
                <c:pt idx="0">
                  <c:v>Round 0</c:v>
                </c:pt>
                <c:pt idx="1">
                  <c:v>Round 1</c:v>
                </c:pt>
                <c:pt idx="2">
                  <c:v>Round 2</c:v>
                </c:pt>
                <c:pt idx="3">
                  <c:v>Round 3</c:v>
                </c:pt>
              </c:strCache>
            </c:strRef>
          </c:cat>
          <c:val>
            <c:numRef>
              <c:f>'Performance Tabulation'!$D$11:$G$11</c:f>
              <c:numCache>
                <c:formatCode>0.00</c:formatCode>
                <c:ptCount val="4"/>
                <c:pt idx="0">
                  <c:v>50</c:v>
                </c:pt>
                <c:pt idx="1">
                  <c:v>50</c:v>
                </c:pt>
                <c:pt idx="2">
                  <c:v>50</c:v>
                </c:pt>
                <c:pt idx="3">
                  <c:v>50</c:v>
                </c:pt>
              </c:numCache>
            </c:numRef>
          </c:val>
          <c:smooth val="0"/>
        </c:ser>
        <c:ser>
          <c:idx val="8"/>
          <c:order val="8"/>
          <c:tx>
            <c:strRef>
              <c:f>'Performance Tabulation'!$C$12</c:f>
              <c:strCache>
                <c:ptCount val="1"/>
                <c:pt idx="0">
                  <c:v>Team 9</c:v>
                </c:pt>
              </c:strCache>
            </c:strRef>
          </c:tx>
          <c:marker>
            <c:symbol val="none"/>
          </c:marker>
          <c:dLbls>
            <c:dLbl>
              <c:idx val="0"/>
              <c:delete val="1"/>
            </c:dLbl>
            <c:dLbl>
              <c:idx val="1"/>
              <c:delete val="1"/>
            </c:dLbl>
            <c:dLbl>
              <c:idx val="2"/>
              <c:delete val="1"/>
            </c:dLbl>
            <c:showLegendKey val="1"/>
            <c:showVal val="0"/>
            <c:showCatName val="0"/>
            <c:showSerName val="1"/>
            <c:showPercent val="0"/>
            <c:showBubbleSize val="0"/>
            <c:showLeaderLines val="0"/>
          </c:dLbls>
          <c:cat>
            <c:strRef>
              <c:f>'Performance Tabulation'!$D$3:$G$3</c:f>
              <c:strCache>
                <c:ptCount val="4"/>
                <c:pt idx="0">
                  <c:v>Round 0</c:v>
                </c:pt>
                <c:pt idx="1">
                  <c:v>Round 1</c:v>
                </c:pt>
                <c:pt idx="2">
                  <c:v>Round 2</c:v>
                </c:pt>
                <c:pt idx="3">
                  <c:v>Round 3</c:v>
                </c:pt>
              </c:strCache>
            </c:strRef>
          </c:cat>
          <c:val>
            <c:numRef>
              <c:f>'Performance Tabulation'!$D$12:$G$12</c:f>
              <c:numCache>
                <c:formatCode>0.00</c:formatCode>
                <c:ptCount val="4"/>
                <c:pt idx="0">
                  <c:v>50</c:v>
                </c:pt>
                <c:pt idx="1">
                  <c:v>50</c:v>
                </c:pt>
                <c:pt idx="2">
                  <c:v>50</c:v>
                </c:pt>
                <c:pt idx="3">
                  <c:v>50</c:v>
                </c:pt>
              </c:numCache>
            </c:numRef>
          </c:val>
          <c:smooth val="0"/>
        </c:ser>
        <c:ser>
          <c:idx val="9"/>
          <c:order val="9"/>
          <c:tx>
            <c:strRef>
              <c:f>'Performance Tabulation'!$C$13</c:f>
              <c:strCache>
                <c:ptCount val="1"/>
                <c:pt idx="0">
                  <c:v>Team 10</c:v>
                </c:pt>
              </c:strCache>
            </c:strRef>
          </c:tx>
          <c:marker>
            <c:symbol val="none"/>
          </c:marker>
          <c:dLbls>
            <c:dLbl>
              <c:idx val="0"/>
              <c:delete val="1"/>
            </c:dLbl>
            <c:dLbl>
              <c:idx val="1"/>
              <c:delete val="1"/>
            </c:dLbl>
            <c:dLbl>
              <c:idx val="2"/>
              <c:delete val="1"/>
            </c:dLbl>
            <c:showLegendKey val="1"/>
            <c:showVal val="0"/>
            <c:showCatName val="0"/>
            <c:showSerName val="1"/>
            <c:showPercent val="0"/>
            <c:showBubbleSize val="0"/>
            <c:showLeaderLines val="0"/>
          </c:dLbls>
          <c:cat>
            <c:strRef>
              <c:f>'Performance Tabulation'!$D$3:$G$3</c:f>
              <c:strCache>
                <c:ptCount val="4"/>
                <c:pt idx="0">
                  <c:v>Round 0</c:v>
                </c:pt>
                <c:pt idx="1">
                  <c:v>Round 1</c:v>
                </c:pt>
                <c:pt idx="2">
                  <c:v>Round 2</c:v>
                </c:pt>
                <c:pt idx="3">
                  <c:v>Round 3</c:v>
                </c:pt>
              </c:strCache>
            </c:strRef>
          </c:cat>
          <c:val>
            <c:numRef>
              <c:f>'Performance Tabulation'!$D$13:$G$13</c:f>
              <c:numCache>
                <c:formatCode>0.00</c:formatCode>
                <c:ptCount val="4"/>
                <c:pt idx="0">
                  <c:v>50</c:v>
                </c:pt>
                <c:pt idx="1">
                  <c:v>50</c:v>
                </c:pt>
                <c:pt idx="2">
                  <c:v>50</c:v>
                </c:pt>
                <c:pt idx="3">
                  <c:v>50</c:v>
                </c:pt>
              </c:numCache>
            </c:numRef>
          </c:val>
          <c:smooth val="0"/>
        </c:ser>
        <c:dLbls>
          <c:showLegendKey val="0"/>
          <c:showVal val="1"/>
          <c:showCatName val="0"/>
          <c:showSerName val="0"/>
          <c:showPercent val="0"/>
          <c:showBubbleSize val="0"/>
        </c:dLbls>
        <c:marker val="1"/>
        <c:smooth val="0"/>
        <c:axId val="152208128"/>
        <c:axId val="152209664"/>
      </c:lineChart>
      <c:catAx>
        <c:axId val="152208128"/>
        <c:scaling>
          <c:orientation val="minMax"/>
        </c:scaling>
        <c:delete val="0"/>
        <c:axPos val="b"/>
        <c:majorTickMark val="out"/>
        <c:minorTickMark val="none"/>
        <c:tickLblPos val="nextTo"/>
        <c:crossAx val="152209664"/>
        <c:crosses val="autoZero"/>
        <c:auto val="1"/>
        <c:lblAlgn val="ctr"/>
        <c:lblOffset val="100"/>
        <c:noMultiLvlLbl val="0"/>
      </c:catAx>
      <c:valAx>
        <c:axId val="152209664"/>
        <c:scaling>
          <c:orientation val="minMax"/>
          <c:min val="30"/>
        </c:scaling>
        <c:delete val="0"/>
        <c:axPos val="l"/>
        <c:numFmt formatCode="0.00" sourceLinked="1"/>
        <c:majorTickMark val="out"/>
        <c:minorTickMark val="none"/>
        <c:tickLblPos val="nextTo"/>
        <c:crossAx val="152208128"/>
        <c:crosses val="autoZero"/>
        <c:crossBetween val="between"/>
      </c:valAx>
    </c:plotArea>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tabColor theme="3" tint="0.39997558519241921"/>
  </sheetPr>
  <sheetViews>
    <sheetView zoomScale="119"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theme="3" tint="0.39997558519241921"/>
  </sheetPr>
  <sheetViews>
    <sheetView zoomScale="119"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theme="3" tint="0.39997558519241921"/>
  </sheetPr>
  <sheetViews>
    <sheetView zoomScale="11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68550" cy="629130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8550" cy="629130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8550" cy="629130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ifc.org/wps/wcm/connect/industry_ext_content/ifc_external_corporate_site/industries/financial+markets/news/microinsurance+has+potential+to+become+$50+billion+mark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5"/>
  <sheetViews>
    <sheetView showGridLines="0" tabSelected="1" zoomScale="75" zoomScaleNormal="75" workbookViewId="0">
      <selection activeCell="C21" sqref="C21"/>
    </sheetView>
  </sheetViews>
  <sheetFormatPr defaultRowHeight="15" x14ac:dyDescent="0.25"/>
  <cols>
    <col min="1" max="1" width="2.5703125" style="186" customWidth="1"/>
    <col min="2" max="2" width="130.140625" style="186" customWidth="1"/>
    <col min="3" max="16384" width="9.140625" style="186"/>
  </cols>
  <sheetData>
    <row r="3" spans="2:2" x14ac:dyDescent="0.25">
      <c r="B3" s="187" t="s">
        <v>136</v>
      </c>
    </row>
    <row r="4" spans="2:2" ht="15.75" thickBot="1" x14ac:dyDescent="0.3"/>
    <row r="5" spans="2:2" x14ac:dyDescent="0.25">
      <c r="B5" s="188" t="s">
        <v>139</v>
      </c>
    </row>
    <row r="6" spans="2:2" x14ac:dyDescent="0.25">
      <c r="B6" s="189" t="s">
        <v>148</v>
      </c>
    </row>
    <row r="7" spans="2:2" ht="30" x14ac:dyDescent="0.25">
      <c r="B7" s="189" t="s">
        <v>149</v>
      </c>
    </row>
    <row r="8" spans="2:2" ht="45" x14ac:dyDescent="0.25">
      <c r="B8" s="189" t="s">
        <v>150</v>
      </c>
    </row>
    <row r="9" spans="2:2" ht="45" x14ac:dyDescent="0.25">
      <c r="B9" s="189" t="s">
        <v>151</v>
      </c>
    </row>
    <row r="10" spans="2:2" ht="45" x14ac:dyDescent="0.25">
      <c r="B10" s="189" t="s">
        <v>152</v>
      </c>
    </row>
    <row r="11" spans="2:2" ht="30" x14ac:dyDescent="0.25">
      <c r="B11" s="189" t="s">
        <v>153</v>
      </c>
    </row>
    <row r="12" spans="2:2" x14ac:dyDescent="0.25">
      <c r="B12" s="189" t="s">
        <v>154</v>
      </c>
    </row>
    <row r="13" spans="2:2" x14ac:dyDescent="0.25">
      <c r="B13" s="189" t="s">
        <v>155</v>
      </c>
    </row>
    <row r="14" spans="2:2" ht="105" x14ac:dyDescent="0.25">
      <c r="B14" s="191" t="s">
        <v>156</v>
      </c>
    </row>
    <row r="15" spans="2:2" ht="15.75" thickBot="1" x14ac:dyDescent="0.3">
      <c r="B15" s="190" t="s">
        <v>157</v>
      </c>
    </row>
    <row r="16" spans="2:2" ht="15.75" thickBot="1" x14ac:dyDescent="0.3"/>
    <row r="17" spans="2:2" x14ac:dyDescent="0.25">
      <c r="B17" s="188" t="s">
        <v>137</v>
      </c>
    </row>
    <row r="18" spans="2:2" ht="45" x14ac:dyDescent="0.25">
      <c r="B18" s="194" t="s">
        <v>145</v>
      </c>
    </row>
    <row r="19" spans="2:2" ht="300.75" thickBot="1" x14ac:dyDescent="0.3">
      <c r="B19" s="190" t="s">
        <v>158</v>
      </c>
    </row>
    <row r="20" spans="2:2" ht="6" customHeight="1" thickBot="1" x14ac:dyDescent="0.3">
      <c r="B20" s="195"/>
    </row>
    <row r="21" spans="2:2" ht="366" customHeight="1" thickBot="1" x14ac:dyDescent="0.3">
      <c r="B21" s="196" t="s">
        <v>161</v>
      </c>
    </row>
    <row r="22" spans="2:2" ht="87.75" customHeight="1" thickBot="1" x14ac:dyDescent="0.3">
      <c r="B22" s="192" t="s">
        <v>146</v>
      </c>
    </row>
    <row r="23" spans="2:2" ht="60.75" thickBot="1" x14ac:dyDescent="0.3">
      <c r="B23" s="193" t="s">
        <v>147</v>
      </c>
    </row>
    <row r="24" spans="2:2" ht="45.75" thickBot="1" x14ac:dyDescent="0.3">
      <c r="B24" s="192" t="s">
        <v>159</v>
      </c>
    </row>
    <row r="25" spans="2:2" ht="60.75" thickBot="1" x14ac:dyDescent="0.3">
      <c r="B25" s="192" t="s">
        <v>160</v>
      </c>
    </row>
  </sheetData>
  <pageMargins left="0.70866141732283472" right="0.70866141732283472" top="0.74803149606299213" bottom="0.74803149606299213" header="0.31496062992125984" footer="0.31496062992125984"/>
  <pageSetup scale="92" fitToHeight="5" orientation="landscape" r:id="rId1"/>
  <headerFooter>
    <oddHeader>&amp;RImpact Investing Trading Game Overview</oddHeader>
    <oddFooter>&amp;C&amp;P of &amp;N</oddFooter>
  </headerFooter>
  <rowBreaks count="2" manualBreakCount="2">
    <brk id="16" max="16383" man="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1:M232"/>
  <sheetViews>
    <sheetView showGridLines="0" zoomScale="75" zoomScaleNormal="75" workbookViewId="0">
      <pane ySplit="1" topLeftCell="A2" activePane="bottomLeft" state="frozen"/>
      <selection activeCell="H217" sqref="H217"/>
      <selection pane="bottomLeft" activeCell="A19" sqref="A19"/>
    </sheetView>
  </sheetViews>
  <sheetFormatPr defaultRowHeight="15" outlineLevelRow="1" outlineLevelCol="1" x14ac:dyDescent="0.25"/>
  <cols>
    <col min="2" max="2" width="15.140625" customWidth="1"/>
    <col min="3" max="3" width="1.7109375" customWidth="1"/>
    <col min="4" max="4" width="19.5703125" customWidth="1"/>
    <col min="5" max="5" width="14.42578125" customWidth="1"/>
    <col min="6" max="6" width="14.140625" customWidth="1"/>
    <col min="7" max="7" width="12.7109375" customWidth="1"/>
    <col min="8" max="9" width="10.140625" customWidth="1"/>
    <col min="10" max="11" width="10.140625" hidden="1" customWidth="1" outlineLevel="1"/>
    <col min="12" max="12" width="11.5703125" hidden="1" customWidth="1" outlineLevel="1"/>
    <col min="13" max="13" width="19" bestFit="1" customWidth="1" collapsed="1"/>
  </cols>
  <sheetData>
    <row r="1" spans="2:10" x14ac:dyDescent="0.25">
      <c r="B1" s="3" t="s">
        <v>140</v>
      </c>
      <c r="C1" s="3"/>
    </row>
    <row r="3" spans="2:10" ht="15.75" thickBot="1" x14ac:dyDescent="0.3"/>
    <row r="4" spans="2:10" x14ac:dyDescent="0.25">
      <c r="B4" s="5" t="s">
        <v>1</v>
      </c>
      <c r="C4" s="42"/>
      <c r="D4" s="6"/>
      <c r="E4" s="6"/>
      <c r="F4" s="6"/>
      <c r="G4" s="6"/>
      <c r="H4" s="6"/>
      <c r="I4" s="7"/>
      <c r="J4" t="s">
        <v>5</v>
      </c>
    </row>
    <row r="5" spans="2:10" ht="45" x14ac:dyDescent="0.25">
      <c r="B5" s="120" t="s">
        <v>33</v>
      </c>
      <c r="C5" s="1"/>
      <c r="D5" s="41" t="s">
        <v>32</v>
      </c>
      <c r="E5" s="41" t="s">
        <v>23</v>
      </c>
      <c r="F5" s="35" t="s">
        <v>27</v>
      </c>
      <c r="G5" s="60" t="s">
        <v>133</v>
      </c>
      <c r="H5" s="35" t="s">
        <v>3</v>
      </c>
      <c r="I5" s="141" t="s">
        <v>8</v>
      </c>
    </row>
    <row r="6" spans="2:10" ht="30" x14ac:dyDescent="0.25">
      <c r="B6" s="121">
        <f>'Return Profiles'!$C$2</f>
        <v>50</v>
      </c>
      <c r="C6" s="1"/>
      <c r="D6" s="93" t="str">
        <f>'Return Profiles'!$C$5</f>
        <v>Micro-insurance</v>
      </c>
      <c r="E6" s="25">
        <f>IF(F6&lt;B6,INT(B6/F6),0)</f>
        <v>2</v>
      </c>
      <c r="F6" s="100">
        <f>'Return Profiles'!$C$8</f>
        <v>20</v>
      </c>
      <c r="G6" s="138"/>
      <c r="H6" s="24"/>
      <c r="I6" s="26" t="str">
        <f>IF(H6&gt;E6,"Error","Ok")</f>
        <v>Ok</v>
      </c>
      <c r="J6">
        <f>(H6*F6)</f>
        <v>0</v>
      </c>
    </row>
    <row r="7" spans="2:10" ht="30" hidden="1" x14ac:dyDescent="0.25">
      <c r="B7" s="122"/>
      <c r="C7" s="1"/>
      <c r="D7" s="112" t="str">
        <f>'Return Profiles'!$G$5</f>
        <v>Micro-insurance (add-on)</v>
      </c>
      <c r="E7" s="25"/>
      <c r="F7" s="100"/>
      <c r="G7" s="138"/>
      <c r="H7" s="24"/>
      <c r="I7" s="26"/>
    </row>
    <row r="8" spans="2:10" ht="30" x14ac:dyDescent="0.25">
      <c r="B8" s="122"/>
      <c r="C8" s="1"/>
      <c r="D8" s="93" t="str">
        <f>'Return Profiles'!$D$5</f>
        <v>Social Impact Bond</v>
      </c>
      <c r="E8" s="25">
        <f>IF(F8&lt;B6,(INT(B6/F8)),0)</f>
        <v>2</v>
      </c>
      <c r="F8" s="100">
        <f>'Return Profiles'!$D$8</f>
        <v>20</v>
      </c>
      <c r="G8" s="138"/>
      <c r="H8" s="24"/>
      <c r="I8" s="26" t="str">
        <f t="shared" ref="I8:I12" si="0">IF(H8&gt;E8,"Error","Ok")</f>
        <v>Ok</v>
      </c>
      <c r="J8">
        <f t="shared" ref="J8:J9" si="1">(H8*F8)</f>
        <v>0</v>
      </c>
    </row>
    <row r="9" spans="2:10" x14ac:dyDescent="0.25">
      <c r="B9" s="122"/>
      <c r="C9" s="1"/>
      <c r="D9" s="93" t="str">
        <f>'Return Profiles'!$E$5</f>
        <v>Education Finance</v>
      </c>
      <c r="E9" s="25">
        <f>IF(F9&lt;B6,(INT(B6/F9)),0)</f>
        <v>2</v>
      </c>
      <c r="F9" s="100">
        <f>'Return Profiles'!$E$8</f>
        <v>20</v>
      </c>
      <c r="G9" s="138"/>
      <c r="H9" s="24"/>
      <c r="I9" s="26" t="str">
        <f t="shared" si="0"/>
        <v>Ok</v>
      </c>
      <c r="J9">
        <f t="shared" si="1"/>
        <v>0</v>
      </c>
    </row>
    <row r="10" spans="2:10" hidden="1" x14ac:dyDescent="0.25">
      <c r="B10" s="123"/>
      <c r="C10" s="1"/>
      <c r="D10" s="113" t="str">
        <f>'Return Profiles'!$H$5</f>
        <v>Education Finance (add-on 1)</v>
      </c>
      <c r="E10" s="2"/>
      <c r="F10" s="99"/>
      <c r="G10" s="138"/>
      <c r="H10" s="24"/>
      <c r="I10" s="26"/>
    </row>
    <row r="11" spans="2:10" hidden="1" x14ac:dyDescent="0.25">
      <c r="B11" s="123"/>
      <c r="C11" s="1"/>
      <c r="D11" s="113" t="str">
        <f>'Return Profiles'!$I$5</f>
        <v>Education Finance (add-on 2)</v>
      </c>
      <c r="E11" s="2"/>
      <c r="F11" s="99"/>
      <c r="G11" s="138"/>
      <c r="H11" s="24"/>
      <c r="I11" s="26"/>
    </row>
    <row r="12" spans="2:10" x14ac:dyDescent="0.25">
      <c r="B12" s="123"/>
      <c r="C12" s="1"/>
      <c r="D12" s="114" t="str">
        <f>'Return Profiles'!$F$5</f>
        <v>Large Cap ETF</v>
      </c>
      <c r="E12" s="25">
        <f>IF(F12&lt;B6,(INT(B6/F12)),0)</f>
        <v>2</v>
      </c>
      <c r="F12" s="100">
        <f>'Return Profiles'!$F$8</f>
        <v>20</v>
      </c>
      <c r="G12" s="138"/>
      <c r="H12" s="24"/>
      <c r="I12" s="26" t="str">
        <f t="shared" si="0"/>
        <v>Ok</v>
      </c>
      <c r="J12">
        <f>(H12*F12)</f>
        <v>0</v>
      </c>
    </row>
    <row r="13" spans="2:10" ht="15.75" thickBot="1" x14ac:dyDescent="0.3">
      <c r="B13" s="8"/>
      <c r="C13" s="1"/>
      <c r="D13" s="1"/>
      <c r="E13" s="1"/>
      <c r="F13" s="1"/>
      <c r="G13" s="1"/>
      <c r="H13" s="1"/>
      <c r="I13" s="10"/>
    </row>
    <row r="14" spans="2:10" ht="45" x14ac:dyDescent="0.25">
      <c r="B14" s="8"/>
      <c r="C14" s="1"/>
      <c r="D14" s="18"/>
      <c r="E14" s="124" t="s">
        <v>37</v>
      </c>
      <c r="F14" s="6" t="s">
        <v>129</v>
      </c>
      <c r="G14" s="125" t="s">
        <v>38</v>
      </c>
      <c r="H14" s="1"/>
      <c r="I14" s="10"/>
    </row>
    <row r="15" spans="2:10" x14ac:dyDescent="0.25">
      <c r="B15" s="8"/>
      <c r="C15" s="1"/>
      <c r="D15" s="11" t="s">
        <v>0</v>
      </c>
      <c r="E15" s="107">
        <f>B6</f>
        <v>50</v>
      </c>
      <c r="F15" s="107">
        <f>G15-E15</f>
        <v>0</v>
      </c>
      <c r="G15" s="168">
        <f>E15-SUM(J6:J12)</f>
        <v>50</v>
      </c>
      <c r="H15" s="1"/>
      <c r="I15" s="10"/>
    </row>
    <row r="16" spans="2:10" ht="30" outlineLevel="1" x14ac:dyDescent="0.25">
      <c r="B16" s="8"/>
      <c r="C16" s="1"/>
      <c r="D16" s="115" t="str">
        <f>'Return Profiles'!$C$5</f>
        <v>Micro-insurance</v>
      </c>
      <c r="E16" s="100">
        <v>0</v>
      </c>
      <c r="F16" s="100">
        <f t="shared" ref="F16:F24" si="2">G16-E16</f>
        <v>0</v>
      </c>
      <c r="G16" s="169">
        <f>IF(G6="buy",J6,0)</f>
        <v>0</v>
      </c>
      <c r="H16" s="1"/>
      <c r="I16" s="10"/>
      <c r="J16" s="1" t="str">
        <f>IF(G6="buy","Held","Not Held")</f>
        <v>Not Held</v>
      </c>
    </row>
    <row r="17" spans="2:10" ht="30" hidden="1" outlineLevel="1" x14ac:dyDescent="0.25">
      <c r="B17" s="8"/>
      <c r="C17" s="1"/>
      <c r="D17" s="116" t="str">
        <f>'Return Profiles'!$G$5</f>
        <v>Micro-insurance (add-on)</v>
      </c>
      <c r="E17" s="100"/>
      <c r="F17" s="100"/>
      <c r="G17" s="169"/>
      <c r="H17" s="1"/>
      <c r="I17" s="10"/>
      <c r="J17" s="1"/>
    </row>
    <row r="18" spans="2:10" ht="30" outlineLevel="1" x14ac:dyDescent="0.25">
      <c r="B18" s="8"/>
      <c r="C18" s="1"/>
      <c r="D18" s="115" t="str">
        <f>'Return Profiles'!$D$5</f>
        <v>Social Impact Bond</v>
      </c>
      <c r="E18" s="100">
        <v>0</v>
      </c>
      <c r="F18" s="100">
        <f t="shared" si="2"/>
        <v>0</v>
      </c>
      <c r="G18" s="169">
        <f>IF(G8="buy",J8,0)</f>
        <v>0</v>
      </c>
      <c r="H18" s="1"/>
      <c r="I18" s="10"/>
      <c r="J18" s="1" t="str">
        <f>IF(G8="buy","Held","Not Held")</f>
        <v>Not Held</v>
      </c>
    </row>
    <row r="19" spans="2:10" outlineLevel="1" x14ac:dyDescent="0.25">
      <c r="B19" s="8"/>
      <c r="C19" s="1"/>
      <c r="D19" s="115" t="str">
        <f>'Return Profiles'!$E$5</f>
        <v>Education Finance</v>
      </c>
      <c r="E19" s="100">
        <v>0</v>
      </c>
      <c r="F19" s="100">
        <f t="shared" si="2"/>
        <v>0</v>
      </c>
      <c r="G19" s="169">
        <f>IF(G9="buy",J9,0)</f>
        <v>0</v>
      </c>
      <c r="H19" s="1"/>
      <c r="I19" s="10"/>
      <c r="J19" s="1" t="str">
        <f>IF(G9="buy","Held","Not Held")</f>
        <v>Not Held</v>
      </c>
    </row>
    <row r="20" spans="2:10" hidden="1" outlineLevel="1" x14ac:dyDescent="0.25">
      <c r="B20" s="8"/>
      <c r="C20" s="1"/>
      <c r="D20" s="117" t="str">
        <f>'Return Profiles'!$H$5</f>
        <v>Education Finance (add-on 1)</v>
      </c>
      <c r="E20" s="100"/>
      <c r="F20" s="100"/>
      <c r="G20" s="169"/>
      <c r="H20" s="1"/>
      <c r="I20" s="10"/>
      <c r="J20" s="1"/>
    </row>
    <row r="21" spans="2:10" hidden="1" outlineLevel="1" x14ac:dyDescent="0.25">
      <c r="B21" s="8"/>
      <c r="C21" s="1"/>
      <c r="D21" s="117" t="str">
        <f>'Return Profiles'!$I$5</f>
        <v>Education Finance (add-on 2)</v>
      </c>
      <c r="E21" s="100"/>
      <c r="F21" s="100"/>
      <c r="G21" s="169"/>
      <c r="H21" s="1"/>
      <c r="I21" s="10"/>
      <c r="J21" s="1"/>
    </row>
    <row r="22" spans="2:10" outlineLevel="1" x14ac:dyDescent="0.25">
      <c r="B22" s="8"/>
      <c r="C22" s="1"/>
      <c r="D22" s="118" t="str">
        <f>'Return Profiles'!$F$5</f>
        <v>Large Cap ETF</v>
      </c>
      <c r="E22" s="100">
        <v>0</v>
      </c>
      <c r="F22" s="100">
        <f t="shared" si="2"/>
        <v>0</v>
      </c>
      <c r="G22" s="169">
        <f>IF(G12="buy",J12,0)</f>
        <v>0</v>
      </c>
      <c r="H22" s="1"/>
      <c r="I22" s="10"/>
      <c r="J22" s="1" t="str">
        <f>IF(G12="buy","Held","Not Held")</f>
        <v>Not Held</v>
      </c>
    </row>
    <row r="23" spans="2:10" x14ac:dyDescent="0.25">
      <c r="B23" s="8"/>
      <c r="C23" s="1"/>
      <c r="D23" s="30" t="s">
        <v>4</v>
      </c>
      <c r="E23" s="107">
        <f>SUM(E16:E22)</f>
        <v>0</v>
      </c>
      <c r="F23" s="107">
        <f t="shared" si="2"/>
        <v>0</v>
      </c>
      <c r="G23" s="168">
        <f>SUM(G16:G22)</f>
        <v>0</v>
      </c>
      <c r="H23" s="1"/>
      <c r="I23" s="10"/>
    </row>
    <row r="24" spans="2:10" ht="15.75" thickBot="1" x14ac:dyDescent="0.3">
      <c r="B24" s="8"/>
      <c r="C24" s="1"/>
      <c r="D24" s="119" t="s">
        <v>6</v>
      </c>
      <c r="E24" s="170">
        <f>SUM(E15:E22)</f>
        <v>50</v>
      </c>
      <c r="F24" s="170">
        <f t="shared" si="2"/>
        <v>0</v>
      </c>
      <c r="G24" s="171">
        <f>G23+G15</f>
        <v>50</v>
      </c>
      <c r="H24" s="1"/>
      <c r="I24" s="10"/>
    </row>
    <row r="25" spans="2:10" ht="15.75" thickBot="1" x14ac:dyDescent="0.3">
      <c r="B25" s="13"/>
      <c r="C25" s="14"/>
      <c r="D25" s="13" t="s">
        <v>126</v>
      </c>
      <c r="E25" s="14"/>
      <c r="F25" s="14"/>
      <c r="G25" s="156" t="str">
        <f>IF(G15&lt;0,"Error","Ok")</f>
        <v>Ok</v>
      </c>
      <c r="H25" s="14"/>
      <c r="I25" s="15"/>
    </row>
    <row r="26" spans="2:10" ht="15.75" thickBot="1" x14ac:dyDescent="0.3"/>
    <row r="27" spans="2:10" x14ac:dyDescent="0.25">
      <c r="B27" s="5" t="s">
        <v>9</v>
      </c>
      <c r="C27" s="42"/>
      <c r="D27" s="6"/>
      <c r="E27" s="6"/>
      <c r="F27" s="6"/>
      <c r="G27" s="6"/>
      <c r="H27" s="6"/>
      <c r="I27" s="7"/>
      <c r="J27" t="s">
        <v>5</v>
      </c>
    </row>
    <row r="28" spans="2:10" ht="45" x14ac:dyDescent="0.25">
      <c r="B28" s="120" t="s">
        <v>33</v>
      </c>
      <c r="C28" s="1"/>
      <c r="D28" s="41" t="s">
        <v>32</v>
      </c>
      <c r="E28" s="41" t="s">
        <v>23</v>
      </c>
      <c r="F28" s="35" t="s">
        <v>27</v>
      </c>
      <c r="G28" s="60" t="s">
        <v>133</v>
      </c>
      <c r="H28" s="35" t="s">
        <v>3</v>
      </c>
      <c r="I28" s="141" t="s">
        <v>8</v>
      </c>
    </row>
    <row r="29" spans="2:10" ht="30" x14ac:dyDescent="0.25">
      <c r="B29" s="121">
        <f>'Return Profiles'!$C$2</f>
        <v>50</v>
      </c>
      <c r="C29" s="1"/>
      <c r="D29" s="93" t="str">
        <f>'Return Profiles'!$C$5</f>
        <v>Micro-insurance</v>
      </c>
      <c r="E29" s="25">
        <f>IF(F29&lt;B29,INT(B29/F29),0)</f>
        <v>2</v>
      </c>
      <c r="F29" s="25">
        <f>'Return Profiles'!$C$8</f>
        <v>20</v>
      </c>
      <c r="G29" s="138"/>
      <c r="H29" s="24"/>
      <c r="I29" s="26" t="str">
        <f>IF(H29&gt;E29,"Error","Ok")</f>
        <v>Ok</v>
      </c>
      <c r="J29">
        <f>(H29*F29)</f>
        <v>0</v>
      </c>
    </row>
    <row r="30" spans="2:10" ht="30" hidden="1" x14ac:dyDescent="0.25">
      <c r="B30" s="122"/>
      <c r="C30" s="1"/>
      <c r="D30" s="112" t="str">
        <f>'Return Profiles'!$G$5</f>
        <v>Micro-insurance (add-on)</v>
      </c>
      <c r="E30" s="25"/>
      <c r="F30" s="25"/>
      <c r="G30" s="138"/>
      <c r="H30" s="24"/>
      <c r="I30" s="26"/>
    </row>
    <row r="31" spans="2:10" ht="30" x14ac:dyDescent="0.25">
      <c r="B31" s="122"/>
      <c r="C31" s="1"/>
      <c r="D31" s="93" t="str">
        <f>'Return Profiles'!$D$5</f>
        <v>Social Impact Bond</v>
      </c>
      <c r="E31" s="25">
        <f>IF(F31&lt;B29,(INT(B29/F31)),0)</f>
        <v>2</v>
      </c>
      <c r="F31" s="25">
        <f>'Return Profiles'!$D$8</f>
        <v>20</v>
      </c>
      <c r="G31" s="138"/>
      <c r="H31" s="24"/>
      <c r="I31" s="26" t="str">
        <f t="shared" ref="I31:I32" si="3">IF(H31&gt;E31,"Error","Ok")</f>
        <v>Ok</v>
      </c>
      <c r="J31">
        <f t="shared" ref="J31:J32" si="4">(H31*F31)</f>
        <v>0</v>
      </c>
    </row>
    <row r="32" spans="2:10" x14ac:dyDescent="0.25">
      <c r="B32" s="122"/>
      <c r="C32" s="1"/>
      <c r="D32" s="93" t="str">
        <f>'Return Profiles'!$E$5</f>
        <v>Education Finance</v>
      </c>
      <c r="E32" s="25">
        <f>IF(F32&lt;B29,(INT(B29/F32)),0)</f>
        <v>2</v>
      </c>
      <c r="F32" s="25">
        <f>'Return Profiles'!$E$8</f>
        <v>20</v>
      </c>
      <c r="G32" s="138"/>
      <c r="H32" s="24"/>
      <c r="I32" s="26" t="str">
        <f t="shared" si="3"/>
        <v>Ok</v>
      </c>
      <c r="J32">
        <f t="shared" si="4"/>
        <v>0</v>
      </c>
    </row>
    <row r="33" spans="2:10" hidden="1" x14ac:dyDescent="0.25">
      <c r="B33" s="123"/>
      <c r="C33" s="1"/>
      <c r="D33" s="113" t="str">
        <f>'Return Profiles'!$H$5</f>
        <v>Education Finance (add-on 1)</v>
      </c>
      <c r="E33" s="2"/>
      <c r="F33" s="2"/>
      <c r="G33" s="138"/>
      <c r="H33" s="24"/>
      <c r="I33" s="26"/>
    </row>
    <row r="34" spans="2:10" hidden="1" x14ac:dyDescent="0.25">
      <c r="B34" s="123"/>
      <c r="C34" s="1"/>
      <c r="D34" s="113" t="str">
        <f>'Return Profiles'!$I$5</f>
        <v>Education Finance (add-on 2)</v>
      </c>
      <c r="E34" s="2"/>
      <c r="F34" s="2"/>
      <c r="G34" s="138"/>
      <c r="H34" s="24"/>
      <c r="I34" s="26"/>
    </row>
    <row r="35" spans="2:10" x14ac:dyDescent="0.25">
      <c r="B35" s="123"/>
      <c r="C35" s="1"/>
      <c r="D35" s="114" t="str">
        <f>'Return Profiles'!$F$5</f>
        <v>Large Cap ETF</v>
      </c>
      <c r="E35" s="25">
        <f>IF(F35&lt;B29,(INT(B29/F35)),0)</f>
        <v>2</v>
      </c>
      <c r="F35" s="25">
        <f>'Return Profiles'!$F$8</f>
        <v>20</v>
      </c>
      <c r="G35" s="138"/>
      <c r="H35" s="24"/>
      <c r="I35" s="26" t="str">
        <f t="shared" ref="I35" si="5">IF(H35&gt;E35,"Error","Ok")</f>
        <v>Ok</v>
      </c>
      <c r="J35">
        <f>(H35*F35)</f>
        <v>0</v>
      </c>
    </row>
    <row r="36" spans="2:10" ht="15.75" thickBot="1" x14ac:dyDescent="0.3">
      <c r="B36" s="8"/>
      <c r="C36" s="1"/>
      <c r="D36" s="1"/>
      <c r="E36" s="1"/>
      <c r="F36" s="1"/>
      <c r="G36" s="1"/>
      <c r="H36" s="1"/>
      <c r="I36" s="10"/>
    </row>
    <row r="37" spans="2:10" ht="45" x14ac:dyDescent="0.25">
      <c r="B37" s="8"/>
      <c r="C37" s="1"/>
      <c r="D37" s="18"/>
      <c r="E37" s="124" t="s">
        <v>37</v>
      </c>
      <c r="F37" s="6" t="s">
        <v>129</v>
      </c>
      <c r="G37" s="125" t="s">
        <v>38</v>
      </c>
      <c r="H37" s="1"/>
      <c r="I37" s="10"/>
    </row>
    <row r="38" spans="2:10" x14ac:dyDescent="0.25">
      <c r="B38" s="8"/>
      <c r="C38" s="1"/>
      <c r="D38" s="11" t="s">
        <v>0</v>
      </c>
      <c r="E38" s="43">
        <f>B29</f>
        <v>50</v>
      </c>
      <c r="F38" s="43">
        <f>G38-E38</f>
        <v>0</v>
      </c>
      <c r="G38" s="44">
        <f>E38-SUM(J29:J35)</f>
        <v>50</v>
      </c>
      <c r="H38" s="1"/>
      <c r="I38" s="10"/>
    </row>
    <row r="39" spans="2:10" ht="30" x14ac:dyDescent="0.25">
      <c r="B39" s="8"/>
      <c r="C39" s="1"/>
      <c r="D39" s="115" t="str">
        <f>'Return Profiles'!$C$5</f>
        <v>Micro-insurance</v>
      </c>
      <c r="E39" s="25">
        <v>0</v>
      </c>
      <c r="F39" s="25">
        <f t="shared" ref="F39:F47" si="6">G39-E39</f>
        <v>0</v>
      </c>
      <c r="G39" s="45">
        <f>IF(G29="buy",J29,0)</f>
        <v>0</v>
      </c>
      <c r="H39" s="1"/>
      <c r="I39" s="10"/>
      <c r="J39" s="1" t="str">
        <f>IF(G29="buy","Held","Not Held")</f>
        <v>Not Held</v>
      </c>
    </row>
    <row r="40" spans="2:10" ht="30" hidden="1" x14ac:dyDescent="0.25">
      <c r="B40" s="8"/>
      <c r="C40" s="1"/>
      <c r="D40" s="116" t="str">
        <f>'Return Profiles'!$G$5</f>
        <v>Micro-insurance (add-on)</v>
      </c>
      <c r="E40" s="25"/>
      <c r="F40" s="25">
        <f t="shared" si="6"/>
        <v>0</v>
      </c>
      <c r="G40" s="45"/>
      <c r="H40" s="1"/>
      <c r="I40" s="10"/>
      <c r="J40" s="1"/>
    </row>
    <row r="41" spans="2:10" ht="30" x14ac:dyDescent="0.25">
      <c r="B41" s="8"/>
      <c r="C41" s="1"/>
      <c r="D41" s="115" t="str">
        <f>'Return Profiles'!$D$5</f>
        <v>Social Impact Bond</v>
      </c>
      <c r="E41" s="25">
        <v>0</v>
      </c>
      <c r="F41" s="25">
        <f t="shared" si="6"/>
        <v>0</v>
      </c>
      <c r="G41" s="45">
        <f>IF(G31="buy",J31,0)</f>
        <v>0</v>
      </c>
      <c r="H41" s="1"/>
      <c r="I41" s="10"/>
      <c r="J41" s="1" t="str">
        <f>IF(G31="buy","Held","Not Held")</f>
        <v>Not Held</v>
      </c>
    </row>
    <row r="42" spans="2:10" x14ac:dyDescent="0.25">
      <c r="B42" s="8"/>
      <c r="C42" s="1"/>
      <c r="D42" s="115" t="str">
        <f>'Return Profiles'!$E$5</f>
        <v>Education Finance</v>
      </c>
      <c r="E42" s="25">
        <v>0</v>
      </c>
      <c r="F42" s="25">
        <f t="shared" si="6"/>
        <v>0</v>
      </c>
      <c r="G42" s="45">
        <f>IF(G32="buy",J32,0)</f>
        <v>0</v>
      </c>
      <c r="H42" s="1"/>
      <c r="I42" s="10"/>
      <c r="J42" s="1" t="str">
        <f>IF(G32="buy","Held","Not Held")</f>
        <v>Not Held</v>
      </c>
    </row>
    <row r="43" spans="2:10" hidden="1" x14ac:dyDescent="0.25">
      <c r="B43" s="8"/>
      <c r="C43" s="1"/>
      <c r="D43" s="117" t="str">
        <f>'Return Profiles'!$H$5</f>
        <v>Education Finance (add-on 1)</v>
      </c>
      <c r="E43" s="25"/>
      <c r="F43" s="25">
        <f t="shared" si="6"/>
        <v>0</v>
      </c>
      <c r="G43" s="45"/>
      <c r="H43" s="1"/>
      <c r="I43" s="10"/>
      <c r="J43" s="1"/>
    </row>
    <row r="44" spans="2:10" hidden="1" x14ac:dyDescent="0.25">
      <c r="B44" s="8"/>
      <c r="C44" s="1"/>
      <c r="D44" s="117" t="str">
        <f>'Return Profiles'!$I$5</f>
        <v>Education Finance (add-on 2)</v>
      </c>
      <c r="E44" s="25"/>
      <c r="F44" s="25">
        <f t="shared" si="6"/>
        <v>0</v>
      </c>
      <c r="G44" s="45"/>
      <c r="H44" s="1"/>
      <c r="I44" s="10"/>
      <c r="J44" s="1"/>
    </row>
    <row r="45" spans="2:10" x14ac:dyDescent="0.25">
      <c r="B45" s="8"/>
      <c r="C45" s="1"/>
      <c r="D45" s="118" t="str">
        <f>'Return Profiles'!$F$5</f>
        <v>Large Cap ETF</v>
      </c>
      <c r="E45" s="25">
        <v>0</v>
      </c>
      <c r="F45" s="25">
        <f t="shared" si="6"/>
        <v>0</v>
      </c>
      <c r="G45" s="45">
        <f>IF(G35="buy",J35,0)</f>
        <v>0</v>
      </c>
      <c r="H45" s="1"/>
      <c r="I45" s="10"/>
      <c r="J45" s="1" t="str">
        <f>IF(G35="buy","Held","Not Held")</f>
        <v>Not Held</v>
      </c>
    </row>
    <row r="46" spans="2:10" x14ac:dyDescent="0.25">
      <c r="B46" s="8"/>
      <c r="C46" s="1"/>
      <c r="D46" s="30" t="s">
        <v>4</v>
      </c>
      <c r="E46" s="43">
        <f>SUM(E39:E45)</f>
        <v>0</v>
      </c>
      <c r="F46" s="43">
        <f t="shared" si="6"/>
        <v>0</v>
      </c>
      <c r="G46" s="44">
        <f>SUM(G39:G45)</f>
        <v>0</v>
      </c>
      <c r="H46" s="1"/>
      <c r="I46" s="10"/>
    </row>
    <row r="47" spans="2:10" ht="15.75" thickBot="1" x14ac:dyDescent="0.3">
      <c r="B47" s="8"/>
      <c r="C47" s="1"/>
      <c r="D47" s="119" t="s">
        <v>6</v>
      </c>
      <c r="E47" s="46">
        <f>SUM(E38:E45)</f>
        <v>50</v>
      </c>
      <c r="F47" s="46">
        <f t="shared" si="6"/>
        <v>0</v>
      </c>
      <c r="G47" s="47">
        <f>G46+G38</f>
        <v>50</v>
      </c>
      <c r="H47" s="1"/>
      <c r="I47" s="10"/>
    </row>
    <row r="48" spans="2:10" ht="15.75" thickBot="1" x14ac:dyDescent="0.3">
      <c r="B48" s="13"/>
      <c r="C48" s="14"/>
      <c r="D48" s="13" t="s">
        <v>126</v>
      </c>
      <c r="E48" s="14"/>
      <c r="F48" s="14"/>
      <c r="G48" s="156" t="str">
        <f>IF(G38&lt;0,"Error","Ok")</f>
        <v>Ok</v>
      </c>
      <c r="H48" s="14"/>
      <c r="I48" s="15"/>
    </row>
    <row r="49" spans="2:10" ht="15.75" thickBot="1" x14ac:dyDescent="0.3"/>
    <row r="50" spans="2:10" x14ac:dyDescent="0.25">
      <c r="B50" s="5" t="s">
        <v>10</v>
      </c>
      <c r="C50" s="42"/>
      <c r="D50" s="6"/>
      <c r="E50" s="6"/>
      <c r="F50" s="6"/>
      <c r="G50" s="6"/>
      <c r="H50" s="6"/>
      <c r="I50" s="7"/>
      <c r="J50" t="s">
        <v>5</v>
      </c>
    </row>
    <row r="51" spans="2:10" ht="45" x14ac:dyDescent="0.25">
      <c r="B51" s="120" t="s">
        <v>33</v>
      </c>
      <c r="C51" s="1"/>
      <c r="D51" s="41" t="s">
        <v>32</v>
      </c>
      <c r="E51" s="41" t="s">
        <v>23</v>
      </c>
      <c r="F51" s="35" t="s">
        <v>27</v>
      </c>
      <c r="G51" s="60" t="s">
        <v>133</v>
      </c>
      <c r="H51" s="35" t="s">
        <v>3</v>
      </c>
      <c r="I51" s="141" t="s">
        <v>8</v>
      </c>
    </row>
    <row r="52" spans="2:10" x14ac:dyDescent="0.25">
      <c r="B52" s="121">
        <f>'Return Profiles'!$C$2</f>
        <v>50</v>
      </c>
      <c r="C52" s="1"/>
      <c r="D52" s="93" t="str">
        <f>'Return Profiles'!$C$5</f>
        <v>Micro-insurance</v>
      </c>
      <c r="E52" s="25">
        <f>IF(F52&lt;B52,INT(B52/F52),0)</f>
        <v>2</v>
      </c>
      <c r="F52" s="25">
        <f>'Return Profiles'!$C$8</f>
        <v>20</v>
      </c>
      <c r="G52" s="138"/>
      <c r="H52" s="24"/>
      <c r="I52" s="26" t="str">
        <f>IF(H52&gt;E52,"Error","Ok")</f>
        <v>Ok</v>
      </c>
      <c r="J52">
        <f>(H52*F52)</f>
        <v>0</v>
      </c>
    </row>
    <row r="53" spans="2:10" ht="30" hidden="1" x14ac:dyDescent="0.25">
      <c r="B53" s="122"/>
      <c r="C53" s="1"/>
      <c r="D53" s="112" t="str">
        <f>'Return Profiles'!$G$5</f>
        <v>Micro-insurance (add-on)</v>
      </c>
      <c r="E53" s="25"/>
      <c r="F53" s="25"/>
      <c r="G53" s="138"/>
      <c r="H53" s="24"/>
      <c r="I53" s="26"/>
    </row>
    <row r="54" spans="2:10" x14ac:dyDescent="0.25">
      <c r="B54" s="122"/>
      <c r="C54" s="1"/>
      <c r="D54" s="93" t="str">
        <f>'Return Profiles'!$D$5</f>
        <v>Social Impact Bond</v>
      </c>
      <c r="E54" s="25">
        <f>IF(F54&lt;B52,(INT(B52/F54)),0)</f>
        <v>2</v>
      </c>
      <c r="F54" s="25">
        <f>'Return Profiles'!$D$8</f>
        <v>20</v>
      </c>
      <c r="G54" s="138"/>
      <c r="H54" s="24"/>
      <c r="I54" s="26" t="str">
        <f t="shared" ref="I54:I55" si="7">IF(H54&gt;E54,"Error","Ok")</f>
        <v>Ok</v>
      </c>
      <c r="J54">
        <f t="shared" ref="J54:J55" si="8">(H54*F54)</f>
        <v>0</v>
      </c>
    </row>
    <row r="55" spans="2:10" x14ac:dyDescent="0.25">
      <c r="B55" s="122"/>
      <c r="C55" s="1"/>
      <c r="D55" s="93" t="str">
        <f>'Return Profiles'!$E$5</f>
        <v>Education Finance</v>
      </c>
      <c r="E55" s="25">
        <f>IF(F55&lt;B52,(INT(B52/F55)),0)</f>
        <v>2</v>
      </c>
      <c r="F55" s="25">
        <f>'Return Profiles'!$E$8</f>
        <v>20</v>
      </c>
      <c r="G55" s="138"/>
      <c r="H55" s="24"/>
      <c r="I55" s="26" t="str">
        <f t="shared" si="7"/>
        <v>Ok</v>
      </c>
      <c r="J55">
        <f t="shared" si="8"/>
        <v>0</v>
      </c>
    </row>
    <row r="56" spans="2:10" hidden="1" x14ac:dyDescent="0.25">
      <c r="B56" s="123"/>
      <c r="C56" s="1"/>
      <c r="D56" s="113" t="str">
        <f>'Return Profiles'!$H$5</f>
        <v>Education Finance (add-on 1)</v>
      </c>
      <c r="E56" s="2"/>
      <c r="F56" s="2"/>
      <c r="G56" s="138"/>
      <c r="H56" s="24"/>
      <c r="I56" s="26"/>
    </row>
    <row r="57" spans="2:10" hidden="1" x14ac:dyDescent="0.25">
      <c r="B57" s="123"/>
      <c r="C57" s="1"/>
      <c r="D57" s="113" t="str">
        <f>'Return Profiles'!$I$5</f>
        <v>Education Finance (add-on 2)</v>
      </c>
      <c r="E57" s="2"/>
      <c r="F57" s="2"/>
      <c r="G57" s="138"/>
      <c r="H57" s="24"/>
      <c r="I57" s="26"/>
    </row>
    <row r="58" spans="2:10" x14ac:dyDescent="0.25">
      <c r="B58" s="123"/>
      <c r="C58" s="1"/>
      <c r="D58" s="114" t="str">
        <f>'Return Profiles'!$F$5</f>
        <v>Large Cap ETF</v>
      </c>
      <c r="E58" s="25">
        <f>IF(F58&lt;B52,(INT(B52/F58)),0)</f>
        <v>2</v>
      </c>
      <c r="F58" s="25">
        <f>'Return Profiles'!$F$8</f>
        <v>20</v>
      </c>
      <c r="G58" s="138"/>
      <c r="H58" s="24"/>
      <c r="I58" s="26" t="str">
        <f t="shared" ref="I58" si="9">IF(H58&gt;E58,"Error","Ok")</f>
        <v>Ok</v>
      </c>
      <c r="J58">
        <f>(H58*F58)</f>
        <v>0</v>
      </c>
    </row>
    <row r="59" spans="2:10" ht="15.75" thickBot="1" x14ac:dyDescent="0.3">
      <c r="B59" s="8"/>
      <c r="C59" s="1"/>
      <c r="D59" s="1"/>
      <c r="E59" s="1"/>
      <c r="F59" s="1"/>
      <c r="G59" s="1"/>
      <c r="H59" s="1"/>
      <c r="I59" s="10"/>
    </row>
    <row r="60" spans="2:10" ht="45" x14ac:dyDescent="0.25">
      <c r="B60" s="8"/>
      <c r="C60" s="1"/>
      <c r="D60" s="18"/>
      <c r="E60" s="124" t="s">
        <v>37</v>
      </c>
      <c r="F60" s="6" t="s">
        <v>129</v>
      </c>
      <c r="G60" s="125" t="s">
        <v>38</v>
      </c>
      <c r="H60" s="1"/>
      <c r="I60" s="10"/>
    </row>
    <row r="61" spans="2:10" x14ac:dyDescent="0.25">
      <c r="B61" s="8"/>
      <c r="C61" s="1"/>
      <c r="D61" s="11" t="s">
        <v>0</v>
      </c>
      <c r="E61" s="43">
        <f>B52</f>
        <v>50</v>
      </c>
      <c r="F61" s="43">
        <f>G61-E61</f>
        <v>0</v>
      </c>
      <c r="G61" s="44">
        <f>E61-SUM(J52:J58)</f>
        <v>50</v>
      </c>
      <c r="H61" s="1"/>
      <c r="I61" s="10"/>
    </row>
    <row r="62" spans="2:10" x14ac:dyDescent="0.25">
      <c r="B62" s="8"/>
      <c r="C62" s="1"/>
      <c r="D62" s="115" t="str">
        <f>'Return Profiles'!$C$5</f>
        <v>Micro-insurance</v>
      </c>
      <c r="E62" s="25">
        <v>0</v>
      </c>
      <c r="F62" s="25">
        <f t="shared" ref="F62:F70" si="10">G62-E62</f>
        <v>0</v>
      </c>
      <c r="G62" s="45">
        <f>IF(G52="buy",J52,0)</f>
        <v>0</v>
      </c>
      <c r="H62" s="1"/>
      <c r="I62" s="10"/>
      <c r="J62" s="1" t="str">
        <f>IF(G52="buy","Held","Not Held")</f>
        <v>Not Held</v>
      </c>
    </row>
    <row r="63" spans="2:10" ht="30" hidden="1" x14ac:dyDescent="0.25">
      <c r="B63" s="8"/>
      <c r="C63" s="1"/>
      <c r="D63" s="116" t="str">
        <f>'Return Profiles'!$G$5</f>
        <v>Micro-insurance (add-on)</v>
      </c>
      <c r="E63" s="25"/>
      <c r="F63" s="25">
        <f t="shared" si="10"/>
        <v>0</v>
      </c>
      <c r="G63" s="45"/>
      <c r="H63" s="1"/>
      <c r="I63" s="10"/>
      <c r="J63" s="1"/>
    </row>
    <row r="64" spans="2:10" x14ac:dyDescent="0.25">
      <c r="B64" s="8"/>
      <c r="C64" s="1"/>
      <c r="D64" s="115" t="str">
        <f>'Return Profiles'!$D$5</f>
        <v>Social Impact Bond</v>
      </c>
      <c r="E64" s="25">
        <v>0</v>
      </c>
      <c r="F64" s="25">
        <f t="shared" si="10"/>
        <v>0</v>
      </c>
      <c r="G64" s="45">
        <f>IF(G54="buy",J54,0)</f>
        <v>0</v>
      </c>
      <c r="H64" s="1"/>
      <c r="I64" s="10"/>
      <c r="J64" s="1" t="str">
        <f>IF(G54="buy","Held","Not Held")</f>
        <v>Not Held</v>
      </c>
    </row>
    <row r="65" spans="2:10" x14ac:dyDescent="0.25">
      <c r="B65" s="8"/>
      <c r="C65" s="1"/>
      <c r="D65" s="115" t="str">
        <f>'Return Profiles'!$E$5</f>
        <v>Education Finance</v>
      </c>
      <c r="E65" s="25">
        <v>0</v>
      </c>
      <c r="F65" s="25">
        <f t="shared" si="10"/>
        <v>0</v>
      </c>
      <c r="G65" s="45">
        <f>IF(G55="buy",J55,0)</f>
        <v>0</v>
      </c>
      <c r="H65" s="1"/>
      <c r="I65" s="10"/>
      <c r="J65" s="1" t="str">
        <f>IF(G55="buy","Held","Not Held")</f>
        <v>Not Held</v>
      </c>
    </row>
    <row r="66" spans="2:10" hidden="1" x14ac:dyDescent="0.25">
      <c r="B66" s="8"/>
      <c r="C66" s="1"/>
      <c r="D66" s="117" t="str">
        <f>'Return Profiles'!$H$5</f>
        <v>Education Finance (add-on 1)</v>
      </c>
      <c r="E66" s="25"/>
      <c r="F66" s="25">
        <f t="shared" si="10"/>
        <v>0</v>
      </c>
      <c r="G66" s="45"/>
      <c r="H66" s="1"/>
      <c r="I66" s="10"/>
      <c r="J66" s="1"/>
    </row>
    <row r="67" spans="2:10" hidden="1" x14ac:dyDescent="0.25">
      <c r="B67" s="8"/>
      <c r="C67" s="1"/>
      <c r="D67" s="117" t="str">
        <f>'Return Profiles'!$I$5</f>
        <v>Education Finance (add-on 2)</v>
      </c>
      <c r="E67" s="25"/>
      <c r="F67" s="25">
        <f t="shared" si="10"/>
        <v>0</v>
      </c>
      <c r="G67" s="45"/>
      <c r="H67" s="1"/>
      <c r="I67" s="10"/>
      <c r="J67" s="1"/>
    </row>
    <row r="68" spans="2:10" x14ac:dyDescent="0.25">
      <c r="B68" s="8"/>
      <c r="C68" s="1"/>
      <c r="D68" s="118" t="str">
        <f>'Return Profiles'!$F$5</f>
        <v>Large Cap ETF</v>
      </c>
      <c r="E68" s="25">
        <v>0</v>
      </c>
      <c r="F68" s="25">
        <f t="shared" si="10"/>
        <v>0</v>
      </c>
      <c r="G68" s="45">
        <f>IF(G58="buy",J58,0)</f>
        <v>0</v>
      </c>
      <c r="H68" s="1"/>
      <c r="I68" s="10"/>
      <c r="J68" s="1" t="str">
        <f>IF(G58="buy","Held","Not Held")</f>
        <v>Not Held</v>
      </c>
    </row>
    <row r="69" spans="2:10" x14ac:dyDescent="0.25">
      <c r="B69" s="8"/>
      <c r="C69" s="1"/>
      <c r="D69" s="30" t="s">
        <v>4</v>
      </c>
      <c r="E69" s="43">
        <f>SUM(E62:E68)</f>
        <v>0</v>
      </c>
      <c r="F69" s="43">
        <f t="shared" si="10"/>
        <v>0</v>
      </c>
      <c r="G69" s="44">
        <f>SUM(G62:G68)</f>
        <v>0</v>
      </c>
      <c r="H69" s="1"/>
      <c r="I69" s="10"/>
    </row>
    <row r="70" spans="2:10" ht="15.75" thickBot="1" x14ac:dyDescent="0.3">
      <c r="B70" s="8"/>
      <c r="C70" s="1"/>
      <c r="D70" s="119" t="s">
        <v>6</v>
      </c>
      <c r="E70" s="46">
        <f>SUM(E61:E68)</f>
        <v>50</v>
      </c>
      <c r="F70" s="46">
        <f t="shared" si="10"/>
        <v>0</v>
      </c>
      <c r="G70" s="47">
        <f>G69+G61</f>
        <v>50</v>
      </c>
      <c r="H70" s="1"/>
      <c r="I70" s="10"/>
    </row>
    <row r="71" spans="2:10" ht="15.75" thickBot="1" x14ac:dyDescent="0.3">
      <c r="B71" s="13"/>
      <c r="C71" s="14"/>
      <c r="D71" s="13" t="s">
        <v>126</v>
      </c>
      <c r="E71" s="14"/>
      <c r="F71" s="14"/>
      <c r="G71" s="156" t="str">
        <f>IF(G61&lt;0,"Error","Ok")</f>
        <v>Ok</v>
      </c>
      <c r="H71" s="14"/>
      <c r="I71" s="15"/>
    </row>
    <row r="72" spans="2:10" ht="15.75" thickBot="1" x14ac:dyDescent="0.3"/>
    <row r="73" spans="2:10" x14ac:dyDescent="0.25">
      <c r="B73" s="5" t="s">
        <v>11</v>
      </c>
      <c r="C73" s="42"/>
      <c r="D73" s="6"/>
      <c r="E73" s="6"/>
      <c r="F73" s="6"/>
      <c r="G73" s="6"/>
      <c r="H73" s="6"/>
      <c r="I73" s="7"/>
      <c r="J73" t="s">
        <v>5</v>
      </c>
    </row>
    <row r="74" spans="2:10" ht="30" x14ac:dyDescent="0.25">
      <c r="B74" s="120" t="s">
        <v>33</v>
      </c>
      <c r="C74" s="1"/>
      <c r="D74" s="41" t="s">
        <v>32</v>
      </c>
      <c r="E74" s="41" t="s">
        <v>23</v>
      </c>
      <c r="F74" s="35" t="s">
        <v>27</v>
      </c>
      <c r="G74" s="60" t="s">
        <v>133</v>
      </c>
      <c r="H74" s="35" t="s">
        <v>3</v>
      </c>
      <c r="I74" s="141" t="s">
        <v>8</v>
      </c>
    </row>
    <row r="75" spans="2:10" x14ac:dyDescent="0.25">
      <c r="B75" s="121">
        <f>'Return Profiles'!$C$2</f>
        <v>50</v>
      </c>
      <c r="C75" s="1"/>
      <c r="D75" s="93" t="str">
        <f>'Return Profiles'!$C$5</f>
        <v>Micro-insurance</v>
      </c>
      <c r="E75" s="25">
        <f>IF(F75&lt;B75,INT(B75/F75),0)</f>
        <v>2</v>
      </c>
      <c r="F75" s="25">
        <f>'Return Profiles'!$C$8</f>
        <v>20</v>
      </c>
      <c r="G75" s="138"/>
      <c r="H75" s="24"/>
      <c r="I75" s="26" t="str">
        <f>IF(H75&gt;E75,"Error","Ok")</f>
        <v>Ok</v>
      </c>
      <c r="J75">
        <f>(H75*F75)</f>
        <v>0</v>
      </c>
    </row>
    <row r="76" spans="2:10" ht="30" hidden="1" x14ac:dyDescent="0.25">
      <c r="B76" s="122"/>
      <c r="C76" s="1"/>
      <c r="D76" s="112" t="str">
        <f>'Return Profiles'!$G$5</f>
        <v>Micro-insurance (add-on)</v>
      </c>
      <c r="E76" s="25"/>
      <c r="F76" s="25"/>
      <c r="G76" s="138"/>
      <c r="H76" s="24"/>
      <c r="I76" s="26"/>
    </row>
    <row r="77" spans="2:10" x14ac:dyDescent="0.25">
      <c r="B77" s="122"/>
      <c r="C77" s="1"/>
      <c r="D77" s="93" t="str">
        <f>'Return Profiles'!$D$5</f>
        <v>Social Impact Bond</v>
      </c>
      <c r="E77" s="25">
        <f>IF(F77&lt;B75,(INT(B75/F77)),0)</f>
        <v>2</v>
      </c>
      <c r="F77" s="25">
        <f>'Return Profiles'!$D$8</f>
        <v>20</v>
      </c>
      <c r="G77" s="138"/>
      <c r="H77" s="24"/>
      <c r="I77" s="26" t="str">
        <f t="shared" ref="I77:I78" si="11">IF(H77&gt;E77,"Error","Ok")</f>
        <v>Ok</v>
      </c>
      <c r="J77">
        <f t="shared" ref="J77:J78" si="12">(H77*F77)</f>
        <v>0</v>
      </c>
    </row>
    <row r="78" spans="2:10" x14ac:dyDescent="0.25">
      <c r="B78" s="122"/>
      <c r="C78" s="1"/>
      <c r="D78" s="93" t="str">
        <f>'Return Profiles'!$E$5</f>
        <v>Education Finance</v>
      </c>
      <c r="E78" s="25">
        <f>IF(F78&lt;B75,(INT(B75/F78)),0)</f>
        <v>2</v>
      </c>
      <c r="F78" s="25">
        <f>'Return Profiles'!$E$8</f>
        <v>20</v>
      </c>
      <c r="G78" s="138"/>
      <c r="H78" s="24"/>
      <c r="I78" s="26" t="str">
        <f t="shared" si="11"/>
        <v>Ok</v>
      </c>
      <c r="J78">
        <f t="shared" si="12"/>
        <v>0</v>
      </c>
    </row>
    <row r="79" spans="2:10" hidden="1" x14ac:dyDescent="0.25">
      <c r="B79" s="123"/>
      <c r="C79" s="1"/>
      <c r="D79" s="113" t="str">
        <f>'Return Profiles'!$H$5</f>
        <v>Education Finance (add-on 1)</v>
      </c>
      <c r="E79" s="2"/>
      <c r="F79" s="2"/>
      <c r="G79" s="138"/>
      <c r="H79" s="24"/>
      <c r="I79" s="26"/>
    </row>
    <row r="80" spans="2:10" hidden="1" x14ac:dyDescent="0.25">
      <c r="B80" s="123"/>
      <c r="C80" s="1"/>
      <c r="D80" s="113" t="str">
        <f>'Return Profiles'!$I$5</f>
        <v>Education Finance (add-on 2)</v>
      </c>
      <c r="E80" s="2"/>
      <c r="F80" s="2"/>
      <c r="G80" s="138"/>
      <c r="H80" s="24"/>
      <c r="I80" s="26"/>
    </row>
    <row r="81" spans="2:10" x14ac:dyDescent="0.25">
      <c r="B81" s="123"/>
      <c r="C81" s="1"/>
      <c r="D81" s="114" t="str">
        <f>'Return Profiles'!$F$5</f>
        <v>Large Cap ETF</v>
      </c>
      <c r="E81" s="25">
        <f>IF(F81&lt;B75,(INT(B75/F81)),0)</f>
        <v>2</v>
      </c>
      <c r="F81" s="25">
        <f>'Return Profiles'!$F$8</f>
        <v>20</v>
      </c>
      <c r="G81" s="138"/>
      <c r="H81" s="24"/>
      <c r="I81" s="26" t="str">
        <f t="shared" ref="I81" si="13">IF(H81&gt;E81,"Error","Ok")</f>
        <v>Ok</v>
      </c>
      <c r="J81">
        <f>(H81*F81)</f>
        <v>0</v>
      </c>
    </row>
    <row r="82" spans="2:10" ht="15.75" thickBot="1" x14ac:dyDescent="0.3">
      <c r="B82" s="8"/>
      <c r="C82" s="1"/>
      <c r="D82" s="1"/>
      <c r="E82" s="1"/>
      <c r="F82" s="1"/>
      <c r="G82" s="1"/>
      <c r="H82" s="1"/>
      <c r="I82" s="10"/>
    </row>
    <row r="83" spans="2:10" ht="45" x14ac:dyDescent="0.25">
      <c r="B83" s="8"/>
      <c r="C83" s="1"/>
      <c r="D83" s="18"/>
      <c r="E83" s="124" t="s">
        <v>37</v>
      </c>
      <c r="F83" s="6" t="s">
        <v>129</v>
      </c>
      <c r="G83" s="125" t="s">
        <v>38</v>
      </c>
      <c r="H83" s="1"/>
      <c r="I83" s="10"/>
    </row>
    <row r="84" spans="2:10" x14ac:dyDescent="0.25">
      <c r="B84" s="8"/>
      <c r="C84" s="1"/>
      <c r="D84" s="11" t="s">
        <v>0</v>
      </c>
      <c r="E84" s="43">
        <f>B75</f>
        <v>50</v>
      </c>
      <c r="F84" s="43">
        <f>G84-E84</f>
        <v>0</v>
      </c>
      <c r="G84" s="44">
        <f>E84-SUM(J75:J81)</f>
        <v>50</v>
      </c>
      <c r="H84" s="1"/>
      <c r="I84" s="10"/>
    </row>
    <row r="85" spans="2:10" x14ac:dyDescent="0.25">
      <c r="B85" s="8"/>
      <c r="C85" s="1"/>
      <c r="D85" s="115" t="str">
        <f>'Return Profiles'!$C$5</f>
        <v>Micro-insurance</v>
      </c>
      <c r="E85" s="25">
        <v>0</v>
      </c>
      <c r="F85" s="25">
        <f t="shared" ref="F85:F93" si="14">G85-E85</f>
        <v>0</v>
      </c>
      <c r="G85" s="45">
        <f>IF(G75="buy",J75,0)</f>
        <v>0</v>
      </c>
      <c r="H85" s="1"/>
      <c r="I85" s="10"/>
      <c r="J85" s="1" t="str">
        <f>IF(G75="buy","Held","Not Held")</f>
        <v>Not Held</v>
      </c>
    </row>
    <row r="86" spans="2:10" ht="30" hidden="1" x14ac:dyDescent="0.25">
      <c r="B86" s="8"/>
      <c r="C86" s="1"/>
      <c r="D86" s="116" t="str">
        <f>'Return Profiles'!$G$5</f>
        <v>Micro-insurance (add-on)</v>
      </c>
      <c r="E86" s="25"/>
      <c r="F86" s="25">
        <f t="shared" si="14"/>
        <v>0</v>
      </c>
      <c r="G86" s="45"/>
      <c r="H86" s="1"/>
      <c r="I86" s="10"/>
      <c r="J86" s="1"/>
    </row>
    <row r="87" spans="2:10" x14ac:dyDescent="0.25">
      <c r="B87" s="8"/>
      <c r="C87" s="1"/>
      <c r="D87" s="115" t="str">
        <f>'Return Profiles'!$D$5</f>
        <v>Social Impact Bond</v>
      </c>
      <c r="E87" s="25">
        <v>0</v>
      </c>
      <c r="F87" s="25">
        <f t="shared" si="14"/>
        <v>0</v>
      </c>
      <c r="G87" s="45">
        <f>IF(G77="buy",J77,0)</f>
        <v>0</v>
      </c>
      <c r="H87" s="1"/>
      <c r="I87" s="10"/>
      <c r="J87" s="1" t="str">
        <f>IF(G77="buy","Held","Not Held")</f>
        <v>Not Held</v>
      </c>
    </row>
    <row r="88" spans="2:10" x14ac:dyDescent="0.25">
      <c r="B88" s="8"/>
      <c r="C88" s="1"/>
      <c r="D88" s="115" t="str">
        <f>'Return Profiles'!$E$5</f>
        <v>Education Finance</v>
      </c>
      <c r="E88" s="25">
        <v>0</v>
      </c>
      <c r="F88" s="25">
        <f t="shared" si="14"/>
        <v>0</v>
      </c>
      <c r="G88" s="45">
        <f>IF(G78="buy",J78,0)</f>
        <v>0</v>
      </c>
      <c r="H88" s="1"/>
      <c r="I88" s="10"/>
      <c r="J88" s="1" t="str">
        <f>IF(G78="buy","Held","Not Held")</f>
        <v>Not Held</v>
      </c>
    </row>
    <row r="89" spans="2:10" hidden="1" x14ac:dyDescent="0.25">
      <c r="B89" s="8"/>
      <c r="C89" s="1"/>
      <c r="D89" s="117" t="str">
        <f>'Return Profiles'!$H$5</f>
        <v>Education Finance (add-on 1)</v>
      </c>
      <c r="E89" s="25"/>
      <c r="F89" s="25">
        <f t="shared" si="14"/>
        <v>0</v>
      </c>
      <c r="G89" s="45"/>
      <c r="H89" s="1"/>
      <c r="I89" s="10"/>
      <c r="J89" s="1"/>
    </row>
    <row r="90" spans="2:10" hidden="1" x14ac:dyDescent="0.25">
      <c r="B90" s="8"/>
      <c r="C90" s="1"/>
      <c r="D90" s="117" t="str">
        <f>'Return Profiles'!$I$5</f>
        <v>Education Finance (add-on 2)</v>
      </c>
      <c r="E90" s="25"/>
      <c r="F90" s="25">
        <f t="shared" si="14"/>
        <v>0</v>
      </c>
      <c r="G90" s="45"/>
      <c r="H90" s="1"/>
      <c r="I90" s="10"/>
      <c r="J90" s="1"/>
    </row>
    <row r="91" spans="2:10" x14ac:dyDescent="0.25">
      <c r="B91" s="8"/>
      <c r="C91" s="1"/>
      <c r="D91" s="118" t="str">
        <f>'Return Profiles'!$F$5</f>
        <v>Large Cap ETF</v>
      </c>
      <c r="E91" s="25">
        <v>0</v>
      </c>
      <c r="F91" s="25">
        <f t="shared" si="14"/>
        <v>0</v>
      </c>
      <c r="G91" s="45">
        <f>IF(G81="buy",J81,0)</f>
        <v>0</v>
      </c>
      <c r="H91" s="1"/>
      <c r="I91" s="10"/>
      <c r="J91" s="1" t="str">
        <f>IF(G81="buy","Held","Not Held")</f>
        <v>Not Held</v>
      </c>
    </row>
    <row r="92" spans="2:10" x14ac:dyDescent="0.25">
      <c r="B92" s="8"/>
      <c r="C92" s="1"/>
      <c r="D92" s="30" t="s">
        <v>4</v>
      </c>
      <c r="E92" s="43">
        <f>SUM(E85:E91)</f>
        <v>0</v>
      </c>
      <c r="F92" s="43">
        <f t="shared" si="14"/>
        <v>0</v>
      </c>
      <c r="G92" s="44">
        <f>SUM(G85:G91)</f>
        <v>0</v>
      </c>
      <c r="H92" s="1"/>
      <c r="I92" s="10"/>
    </row>
    <row r="93" spans="2:10" ht="15.75" thickBot="1" x14ac:dyDescent="0.3">
      <c r="B93" s="8"/>
      <c r="C93" s="1"/>
      <c r="D93" s="119" t="s">
        <v>6</v>
      </c>
      <c r="E93" s="46">
        <f>SUM(E84:E91)</f>
        <v>50</v>
      </c>
      <c r="F93" s="46">
        <f t="shared" si="14"/>
        <v>0</v>
      </c>
      <c r="G93" s="47">
        <f>G92+G84</f>
        <v>50</v>
      </c>
      <c r="H93" s="1"/>
      <c r="I93" s="10"/>
    </row>
    <row r="94" spans="2:10" ht="15.75" thickBot="1" x14ac:dyDescent="0.3">
      <c r="B94" s="13"/>
      <c r="C94" s="14"/>
      <c r="D94" s="13" t="s">
        <v>126</v>
      </c>
      <c r="E94" s="14"/>
      <c r="F94" s="14"/>
      <c r="G94" s="156" t="str">
        <f>IF(G84&lt;0,"Error","Ok")</f>
        <v>Ok</v>
      </c>
      <c r="H94" s="14"/>
      <c r="I94" s="15"/>
    </row>
    <row r="95" spans="2:10" ht="15.75" thickBot="1" x14ac:dyDescent="0.3"/>
    <row r="96" spans="2:10" x14ac:dyDescent="0.25">
      <c r="B96" s="5" t="s">
        <v>12</v>
      </c>
      <c r="C96" s="42"/>
      <c r="D96" s="6"/>
      <c r="E96" s="6"/>
      <c r="F96" s="6"/>
      <c r="G96" s="6"/>
      <c r="H96" s="6"/>
      <c r="I96" s="7"/>
      <c r="J96" t="s">
        <v>5</v>
      </c>
    </row>
    <row r="97" spans="2:10" ht="30" x14ac:dyDescent="0.25">
      <c r="B97" s="120" t="s">
        <v>33</v>
      </c>
      <c r="C97" s="1"/>
      <c r="D97" s="41" t="s">
        <v>32</v>
      </c>
      <c r="E97" s="41" t="s">
        <v>23</v>
      </c>
      <c r="F97" s="35" t="s">
        <v>27</v>
      </c>
      <c r="G97" s="60" t="s">
        <v>133</v>
      </c>
      <c r="H97" s="35" t="s">
        <v>3</v>
      </c>
      <c r="I97" s="141" t="s">
        <v>8</v>
      </c>
    </row>
    <row r="98" spans="2:10" x14ac:dyDescent="0.25">
      <c r="B98" s="121">
        <f>'Return Profiles'!$C$2</f>
        <v>50</v>
      </c>
      <c r="C98" s="1"/>
      <c r="D98" s="93" t="str">
        <f>'Return Profiles'!$C$5</f>
        <v>Micro-insurance</v>
      </c>
      <c r="E98" s="25">
        <f>IF(F98&lt;B98,INT(B98/F98),0)</f>
        <v>2</v>
      </c>
      <c r="F98" s="25">
        <f>'Return Profiles'!$C$8</f>
        <v>20</v>
      </c>
      <c r="G98" s="138"/>
      <c r="H98" s="24"/>
      <c r="I98" s="26" t="str">
        <f>IF(H98&gt;E98,"Error","Ok")</f>
        <v>Ok</v>
      </c>
      <c r="J98">
        <f>(H98*F98)</f>
        <v>0</v>
      </c>
    </row>
    <row r="99" spans="2:10" ht="30" hidden="1" x14ac:dyDescent="0.25">
      <c r="B99" s="122"/>
      <c r="C99" s="1"/>
      <c r="D99" s="112" t="str">
        <f>'Return Profiles'!$G$5</f>
        <v>Micro-insurance (add-on)</v>
      </c>
      <c r="E99" s="25"/>
      <c r="F99" s="25"/>
      <c r="G99" s="138"/>
      <c r="H99" s="24"/>
      <c r="I99" s="26"/>
    </row>
    <row r="100" spans="2:10" x14ac:dyDescent="0.25">
      <c r="B100" s="122"/>
      <c r="C100" s="1"/>
      <c r="D100" s="93" t="str">
        <f>'Return Profiles'!$D$5</f>
        <v>Social Impact Bond</v>
      </c>
      <c r="E100" s="25">
        <f>IF(F100&lt;B98,(INT(B98/F100)),0)</f>
        <v>2</v>
      </c>
      <c r="F100" s="25">
        <f>'Return Profiles'!$D$8</f>
        <v>20</v>
      </c>
      <c r="G100" s="138"/>
      <c r="H100" s="24"/>
      <c r="I100" s="26" t="str">
        <f t="shared" ref="I100:I101" si="15">IF(H100&gt;E100,"Error","Ok")</f>
        <v>Ok</v>
      </c>
      <c r="J100">
        <f t="shared" ref="J100:J101" si="16">(H100*F100)</f>
        <v>0</v>
      </c>
    </row>
    <row r="101" spans="2:10" x14ac:dyDescent="0.25">
      <c r="B101" s="122"/>
      <c r="C101" s="1"/>
      <c r="D101" s="93" t="str">
        <f>'Return Profiles'!$E$5</f>
        <v>Education Finance</v>
      </c>
      <c r="E101" s="25">
        <f>IF(F101&lt;B98,(INT(B98/F101)),0)</f>
        <v>2</v>
      </c>
      <c r="F101" s="25">
        <f>'Return Profiles'!$E$8</f>
        <v>20</v>
      </c>
      <c r="G101" s="138"/>
      <c r="H101" s="24"/>
      <c r="I101" s="26" t="str">
        <f t="shared" si="15"/>
        <v>Ok</v>
      </c>
      <c r="J101">
        <f t="shared" si="16"/>
        <v>0</v>
      </c>
    </row>
    <row r="102" spans="2:10" hidden="1" x14ac:dyDescent="0.25">
      <c r="B102" s="123"/>
      <c r="C102" s="1"/>
      <c r="D102" s="113" t="str">
        <f>'Return Profiles'!$H$5</f>
        <v>Education Finance (add-on 1)</v>
      </c>
      <c r="E102" s="2"/>
      <c r="F102" s="2"/>
      <c r="G102" s="138"/>
      <c r="H102" s="24"/>
      <c r="I102" s="26"/>
    </row>
    <row r="103" spans="2:10" hidden="1" x14ac:dyDescent="0.25">
      <c r="B103" s="123"/>
      <c r="C103" s="1"/>
      <c r="D103" s="113" t="str">
        <f>'Return Profiles'!$I$5</f>
        <v>Education Finance (add-on 2)</v>
      </c>
      <c r="E103" s="2"/>
      <c r="F103" s="2"/>
      <c r="G103" s="138"/>
      <c r="H103" s="24"/>
      <c r="I103" s="26"/>
    </row>
    <row r="104" spans="2:10" x14ac:dyDescent="0.25">
      <c r="B104" s="123"/>
      <c r="C104" s="1"/>
      <c r="D104" s="114" t="str">
        <f>'Return Profiles'!$F$5</f>
        <v>Large Cap ETF</v>
      </c>
      <c r="E104" s="25">
        <f>IF(F104&lt;B98,(INT(B98/F104)),0)</f>
        <v>2</v>
      </c>
      <c r="F104" s="25">
        <f>'Return Profiles'!$F$8</f>
        <v>20</v>
      </c>
      <c r="G104" s="138"/>
      <c r="H104" s="24"/>
      <c r="I104" s="26" t="str">
        <f t="shared" ref="I104" si="17">IF(H104&gt;E104,"Error","Ok")</f>
        <v>Ok</v>
      </c>
      <c r="J104">
        <f>(H104*F104)</f>
        <v>0</v>
      </c>
    </row>
    <row r="105" spans="2:10" ht="15.75" thickBot="1" x14ac:dyDescent="0.3">
      <c r="B105" s="8"/>
      <c r="C105" s="1"/>
      <c r="D105" s="1"/>
      <c r="E105" s="1"/>
      <c r="F105" s="1"/>
      <c r="G105" s="1"/>
      <c r="H105" s="1"/>
      <c r="I105" s="10"/>
    </row>
    <row r="106" spans="2:10" ht="45" x14ac:dyDescent="0.25">
      <c r="B106" s="8"/>
      <c r="C106" s="1"/>
      <c r="D106" s="18"/>
      <c r="E106" s="124" t="s">
        <v>37</v>
      </c>
      <c r="F106" s="6" t="s">
        <v>129</v>
      </c>
      <c r="G106" s="125" t="s">
        <v>38</v>
      </c>
      <c r="H106" s="1"/>
      <c r="I106" s="10"/>
    </row>
    <row r="107" spans="2:10" x14ac:dyDescent="0.25">
      <c r="B107" s="8"/>
      <c r="C107" s="1"/>
      <c r="D107" s="11" t="s">
        <v>0</v>
      </c>
      <c r="E107" s="43">
        <f>B98</f>
        <v>50</v>
      </c>
      <c r="F107" s="43">
        <f>G107-E107</f>
        <v>0</v>
      </c>
      <c r="G107" s="44">
        <f>E107-SUM(J98:J104)</f>
        <v>50</v>
      </c>
      <c r="H107" s="1"/>
      <c r="I107" s="10"/>
    </row>
    <row r="108" spans="2:10" x14ac:dyDescent="0.25">
      <c r="B108" s="8"/>
      <c r="C108" s="1"/>
      <c r="D108" s="115" t="str">
        <f>'Return Profiles'!$C$5</f>
        <v>Micro-insurance</v>
      </c>
      <c r="E108" s="25">
        <v>0</v>
      </c>
      <c r="F108" s="25">
        <f t="shared" ref="F108:F116" si="18">G108-E108</f>
        <v>0</v>
      </c>
      <c r="G108" s="45">
        <f>IF(G98="buy",J98,0)</f>
        <v>0</v>
      </c>
      <c r="H108" s="1"/>
      <c r="I108" s="10"/>
      <c r="J108" s="1" t="str">
        <f>IF(G98="buy","Held","Not Held")</f>
        <v>Not Held</v>
      </c>
    </row>
    <row r="109" spans="2:10" ht="30" hidden="1" x14ac:dyDescent="0.25">
      <c r="B109" s="8"/>
      <c r="C109" s="1"/>
      <c r="D109" s="116" t="str">
        <f>'Return Profiles'!$G$5</f>
        <v>Micro-insurance (add-on)</v>
      </c>
      <c r="E109" s="25"/>
      <c r="F109" s="25">
        <f t="shared" si="18"/>
        <v>0</v>
      </c>
      <c r="G109" s="45"/>
      <c r="H109" s="1"/>
      <c r="I109" s="10"/>
      <c r="J109" s="1"/>
    </row>
    <row r="110" spans="2:10" x14ac:dyDescent="0.25">
      <c r="B110" s="8"/>
      <c r="C110" s="1"/>
      <c r="D110" s="115" t="str">
        <f>'Return Profiles'!$D$5</f>
        <v>Social Impact Bond</v>
      </c>
      <c r="E110" s="25">
        <v>0</v>
      </c>
      <c r="F110" s="25">
        <f t="shared" si="18"/>
        <v>0</v>
      </c>
      <c r="G110" s="45">
        <f>IF(G100="buy",J100,0)</f>
        <v>0</v>
      </c>
      <c r="H110" s="1"/>
      <c r="I110" s="10"/>
      <c r="J110" s="1" t="str">
        <f>IF(G100="buy","Held","Not Held")</f>
        <v>Not Held</v>
      </c>
    </row>
    <row r="111" spans="2:10" x14ac:dyDescent="0.25">
      <c r="B111" s="8"/>
      <c r="C111" s="1"/>
      <c r="D111" s="115" t="str">
        <f>'Return Profiles'!$E$5</f>
        <v>Education Finance</v>
      </c>
      <c r="E111" s="25">
        <v>0</v>
      </c>
      <c r="F111" s="25">
        <f t="shared" si="18"/>
        <v>0</v>
      </c>
      <c r="G111" s="45">
        <f>IF(G101="buy",J101,0)</f>
        <v>0</v>
      </c>
      <c r="H111" s="1"/>
      <c r="I111" s="10"/>
      <c r="J111" s="1" t="str">
        <f>IF(G101="buy","Held","Not Held")</f>
        <v>Not Held</v>
      </c>
    </row>
    <row r="112" spans="2:10" hidden="1" x14ac:dyDescent="0.25">
      <c r="B112" s="8"/>
      <c r="C112" s="1"/>
      <c r="D112" s="117" t="str">
        <f>'Return Profiles'!$H$5</f>
        <v>Education Finance (add-on 1)</v>
      </c>
      <c r="E112" s="25"/>
      <c r="F112" s="25">
        <f t="shared" si="18"/>
        <v>0</v>
      </c>
      <c r="G112" s="45"/>
      <c r="H112" s="1"/>
      <c r="I112" s="10"/>
      <c r="J112" s="1"/>
    </row>
    <row r="113" spans="2:10" hidden="1" x14ac:dyDescent="0.25">
      <c r="B113" s="8"/>
      <c r="C113" s="1"/>
      <c r="D113" s="117" t="str">
        <f>'Return Profiles'!$I$5</f>
        <v>Education Finance (add-on 2)</v>
      </c>
      <c r="E113" s="25"/>
      <c r="F113" s="25">
        <f t="shared" si="18"/>
        <v>0</v>
      </c>
      <c r="G113" s="45"/>
      <c r="H113" s="1"/>
      <c r="I113" s="10"/>
      <c r="J113" s="1"/>
    </row>
    <row r="114" spans="2:10" x14ac:dyDescent="0.25">
      <c r="B114" s="8"/>
      <c r="C114" s="1"/>
      <c r="D114" s="118" t="str">
        <f>'Return Profiles'!$F$5</f>
        <v>Large Cap ETF</v>
      </c>
      <c r="E114" s="25">
        <v>0</v>
      </c>
      <c r="F114" s="25">
        <f t="shared" si="18"/>
        <v>0</v>
      </c>
      <c r="G114" s="45">
        <f>IF(G104="buy",J104,0)</f>
        <v>0</v>
      </c>
      <c r="H114" s="1"/>
      <c r="I114" s="10"/>
      <c r="J114" s="1" t="str">
        <f>IF(G104="buy","Held","Not Held")</f>
        <v>Not Held</v>
      </c>
    </row>
    <row r="115" spans="2:10" x14ac:dyDescent="0.25">
      <c r="B115" s="8"/>
      <c r="C115" s="1"/>
      <c r="D115" s="30" t="s">
        <v>4</v>
      </c>
      <c r="E115" s="43">
        <f>SUM(E108:E114)</f>
        <v>0</v>
      </c>
      <c r="F115" s="43">
        <f t="shared" si="18"/>
        <v>0</v>
      </c>
      <c r="G115" s="44">
        <f>SUM(G108:G114)</f>
        <v>0</v>
      </c>
      <c r="H115" s="1"/>
      <c r="I115" s="10"/>
    </row>
    <row r="116" spans="2:10" ht="15.75" thickBot="1" x14ac:dyDescent="0.3">
      <c r="B116" s="8"/>
      <c r="C116" s="1"/>
      <c r="D116" s="119" t="s">
        <v>6</v>
      </c>
      <c r="E116" s="46">
        <f>SUM(E107:E114)</f>
        <v>50</v>
      </c>
      <c r="F116" s="46">
        <f t="shared" si="18"/>
        <v>0</v>
      </c>
      <c r="G116" s="47">
        <f>G115+G107</f>
        <v>50</v>
      </c>
      <c r="H116" s="1"/>
      <c r="I116" s="10"/>
    </row>
    <row r="117" spans="2:10" ht="15.75" thickBot="1" x14ac:dyDescent="0.3">
      <c r="B117" s="13"/>
      <c r="C117" s="14"/>
      <c r="D117" s="13" t="s">
        <v>126</v>
      </c>
      <c r="E117" s="14"/>
      <c r="F117" s="14"/>
      <c r="G117" s="156" t="str">
        <f>IF(G107&lt;0,"Error","Ok")</f>
        <v>Ok</v>
      </c>
      <c r="H117" s="14"/>
      <c r="I117" s="15"/>
    </row>
    <row r="118" spans="2:10" ht="15.75" thickBot="1" x14ac:dyDescent="0.3"/>
    <row r="119" spans="2:10" x14ac:dyDescent="0.25">
      <c r="B119" s="5" t="s">
        <v>13</v>
      </c>
      <c r="C119" s="42"/>
      <c r="D119" s="6"/>
      <c r="E119" s="6"/>
      <c r="F119" s="6"/>
      <c r="G119" s="6"/>
      <c r="H119" s="6"/>
      <c r="I119" s="7"/>
      <c r="J119" t="s">
        <v>5</v>
      </c>
    </row>
    <row r="120" spans="2:10" ht="30" x14ac:dyDescent="0.25">
      <c r="B120" s="120" t="s">
        <v>33</v>
      </c>
      <c r="C120" s="1"/>
      <c r="D120" s="41" t="s">
        <v>32</v>
      </c>
      <c r="E120" s="41" t="s">
        <v>23</v>
      </c>
      <c r="F120" s="35" t="s">
        <v>27</v>
      </c>
      <c r="G120" s="60" t="s">
        <v>133</v>
      </c>
      <c r="H120" s="35" t="s">
        <v>3</v>
      </c>
      <c r="I120" s="141" t="s">
        <v>8</v>
      </c>
    </row>
    <row r="121" spans="2:10" x14ac:dyDescent="0.25">
      <c r="B121" s="121">
        <f>'Return Profiles'!$C$2</f>
        <v>50</v>
      </c>
      <c r="C121" s="1"/>
      <c r="D121" s="93" t="str">
        <f>'Return Profiles'!$C$5</f>
        <v>Micro-insurance</v>
      </c>
      <c r="E121" s="25">
        <f>IF(F121&lt;B121,INT(B121/F121),0)</f>
        <v>2</v>
      </c>
      <c r="F121" s="25">
        <f>'Return Profiles'!$C$8</f>
        <v>20</v>
      </c>
      <c r="G121" s="138"/>
      <c r="H121" s="24"/>
      <c r="I121" s="26" t="str">
        <f>IF(H121&gt;E121,"Error","Ok")</f>
        <v>Ok</v>
      </c>
      <c r="J121">
        <f>(H121*F121)</f>
        <v>0</v>
      </c>
    </row>
    <row r="122" spans="2:10" ht="30" hidden="1" x14ac:dyDescent="0.25">
      <c r="B122" s="122"/>
      <c r="C122" s="1"/>
      <c r="D122" s="112" t="str">
        <f>'Return Profiles'!$G$5</f>
        <v>Micro-insurance (add-on)</v>
      </c>
      <c r="E122" s="25"/>
      <c r="F122" s="25"/>
      <c r="G122" s="138"/>
      <c r="H122" s="24"/>
      <c r="I122" s="26"/>
    </row>
    <row r="123" spans="2:10" x14ac:dyDescent="0.25">
      <c r="B123" s="122"/>
      <c r="C123" s="1"/>
      <c r="D123" s="93" t="str">
        <f>'Return Profiles'!$D$5</f>
        <v>Social Impact Bond</v>
      </c>
      <c r="E123" s="25">
        <f>IF(F123&lt;B121,(INT(B121/F123)),0)</f>
        <v>2</v>
      </c>
      <c r="F123" s="25">
        <f>'Return Profiles'!$D$8</f>
        <v>20</v>
      </c>
      <c r="G123" s="138"/>
      <c r="H123" s="24"/>
      <c r="I123" s="26" t="str">
        <f t="shared" ref="I123:I124" si="19">IF(H123&gt;E123,"Error","Ok")</f>
        <v>Ok</v>
      </c>
      <c r="J123">
        <f t="shared" ref="J123:J124" si="20">(H123*F123)</f>
        <v>0</v>
      </c>
    </row>
    <row r="124" spans="2:10" x14ac:dyDescent="0.25">
      <c r="B124" s="122"/>
      <c r="C124" s="1"/>
      <c r="D124" s="93" t="str">
        <f>'Return Profiles'!$E$5</f>
        <v>Education Finance</v>
      </c>
      <c r="E124" s="25">
        <f>IF(F124&lt;B121,(INT(B121/F124)),0)</f>
        <v>2</v>
      </c>
      <c r="F124" s="25">
        <f>'Return Profiles'!$E$8</f>
        <v>20</v>
      </c>
      <c r="G124" s="138"/>
      <c r="H124" s="24"/>
      <c r="I124" s="26" t="str">
        <f t="shared" si="19"/>
        <v>Ok</v>
      </c>
      <c r="J124">
        <f t="shared" si="20"/>
        <v>0</v>
      </c>
    </row>
    <row r="125" spans="2:10" hidden="1" x14ac:dyDescent="0.25">
      <c r="B125" s="123"/>
      <c r="C125" s="1"/>
      <c r="D125" s="113" t="str">
        <f>'Return Profiles'!$H$5</f>
        <v>Education Finance (add-on 1)</v>
      </c>
      <c r="E125" s="2"/>
      <c r="F125" s="2"/>
      <c r="G125" s="138"/>
      <c r="H125" s="24"/>
      <c r="I125" s="26"/>
    </row>
    <row r="126" spans="2:10" hidden="1" x14ac:dyDescent="0.25">
      <c r="B126" s="123"/>
      <c r="C126" s="1"/>
      <c r="D126" s="113" t="str">
        <f>'Return Profiles'!$I$5</f>
        <v>Education Finance (add-on 2)</v>
      </c>
      <c r="E126" s="2"/>
      <c r="F126" s="2"/>
      <c r="G126" s="138"/>
      <c r="H126" s="24"/>
      <c r="I126" s="26"/>
    </row>
    <row r="127" spans="2:10" x14ac:dyDescent="0.25">
      <c r="B127" s="123"/>
      <c r="C127" s="1"/>
      <c r="D127" s="114" t="str">
        <f>'Return Profiles'!$F$5</f>
        <v>Large Cap ETF</v>
      </c>
      <c r="E127" s="25">
        <f>IF(F127&lt;B121,(INT(B121/F127)),0)</f>
        <v>2</v>
      </c>
      <c r="F127" s="25">
        <f>'Return Profiles'!$F$8</f>
        <v>20</v>
      </c>
      <c r="G127" s="138"/>
      <c r="H127" s="24"/>
      <c r="I127" s="26" t="str">
        <f t="shared" ref="I127" si="21">IF(H127&gt;E127,"Error","Ok")</f>
        <v>Ok</v>
      </c>
      <c r="J127">
        <f>(H127*F127)</f>
        <v>0</v>
      </c>
    </row>
    <row r="128" spans="2:10" ht="15.75" thickBot="1" x14ac:dyDescent="0.3">
      <c r="B128" s="8"/>
      <c r="C128" s="1"/>
      <c r="D128" s="1"/>
      <c r="E128" s="1"/>
      <c r="F128" s="1"/>
      <c r="G128" s="1"/>
      <c r="H128" s="1"/>
      <c r="I128" s="10"/>
    </row>
    <row r="129" spans="2:10" ht="45" x14ac:dyDescent="0.25">
      <c r="B129" s="8"/>
      <c r="C129" s="1"/>
      <c r="D129" s="18"/>
      <c r="E129" s="124" t="s">
        <v>37</v>
      </c>
      <c r="F129" s="6" t="s">
        <v>129</v>
      </c>
      <c r="G129" s="125" t="s">
        <v>38</v>
      </c>
      <c r="H129" s="1"/>
      <c r="I129" s="10"/>
    </row>
    <row r="130" spans="2:10" x14ac:dyDescent="0.25">
      <c r="B130" s="8"/>
      <c r="C130" s="1"/>
      <c r="D130" s="11" t="s">
        <v>0</v>
      </c>
      <c r="E130" s="43">
        <f>B121</f>
        <v>50</v>
      </c>
      <c r="F130" s="43">
        <f>G130-E130</f>
        <v>0</v>
      </c>
      <c r="G130" s="44">
        <f>E130-SUM(J121:J127)</f>
        <v>50</v>
      </c>
      <c r="H130" s="1"/>
      <c r="I130" s="10"/>
    </row>
    <row r="131" spans="2:10" x14ac:dyDescent="0.25">
      <c r="B131" s="8"/>
      <c r="C131" s="1"/>
      <c r="D131" s="115" t="str">
        <f>'Return Profiles'!$C$5</f>
        <v>Micro-insurance</v>
      </c>
      <c r="E131" s="25">
        <v>0</v>
      </c>
      <c r="F131" s="25">
        <f t="shared" ref="F131:F139" si="22">G131-E131</f>
        <v>0</v>
      </c>
      <c r="G131" s="45">
        <f>IF(G121="buy",J121,0)</f>
        <v>0</v>
      </c>
      <c r="H131" s="1"/>
      <c r="I131" s="10"/>
      <c r="J131" s="1" t="str">
        <f>IF(G121="buy","Held","Not Held")</f>
        <v>Not Held</v>
      </c>
    </row>
    <row r="132" spans="2:10" ht="30" hidden="1" x14ac:dyDescent="0.25">
      <c r="B132" s="8"/>
      <c r="C132" s="1"/>
      <c r="D132" s="116" t="str">
        <f>'Return Profiles'!$G$5</f>
        <v>Micro-insurance (add-on)</v>
      </c>
      <c r="E132" s="25"/>
      <c r="F132" s="25">
        <f t="shared" si="22"/>
        <v>0</v>
      </c>
      <c r="G132" s="45"/>
      <c r="H132" s="1"/>
      <c r="I132" s="10"/>
      <c r="J132" s="1"/>
    </row>
    <row r="133" spans="2:10" x14ac:dyDescent="0.25">
      <c r="B133" s="8"/>
      <c r="C133" s="1"/>
      <c r="D133" s="115" t="str">
        <f>'Return Profiles'!$D$5</f>
        <v>Social Impact Bond</v>
      </c>
      <c r="E133" s="25">
        <v>0</v>
      </c>
      <c r="F133" s="25">
        <f t="shared" si="22"/>
        <v>0</v>
      </c>
      <c r="G133" s="45">
        <f>IF(G123="buy",J123,0)</f>
        <v>0</v>
      </c>
      <c r="H133" s="1"/>
      <c r="I133" s="10"/>
      <c r="J133" s="1" t="str">
        <f>IF(G123="buy","Held","Not Held")</f>
        <v>Not Held</v>
      </c>
    </row>
    <row r="134" spans="2:10" x14ac:dyDescent="0.25">
      <c r="B134" s="8"/>
      <c r="C134" s="1"/>
      <c r="D134" s="115" t="str">
        <f>'Return Profiles'!$E$5</f>
        <v>Education Finance</v>
      </c>
      <c r="E134" s="25">
        <v>0</v>
      </c>
      <c r="F134" s="25">
        <f t="shared" si="22"/>
        <v>0</v>
      </c>
      <c r="G134" s="45">
        <f>IF(G124="buy",J124,0)</f>
        <v>0</v>
      </c>
      <c r="H134" s="1"/>
      <c r="I134" s="10"/>
      <c r="J134" s="1" t="str">
        <f>IF(G124="buy","Held","Not Held")</f>
        <v>Not Held</v>
      </c>
    </row>
    <row r="135" spans="2:10" hidden="1" x14ac:dyDescent="0.25">
      <c r="B135" s="8"/>
      <c r="C135" s="1"/>
      <c r="D135" s="117" t="str">
        <f>'Return Profiles'!$H$5</f>
        <v>Education Finance (add-on 1)</v>
      </c>
      <c r="E135" s="25"/>
      <c r="F135" s="25">
        <f t="shared" si="22"/>
        <v>0</v>
      </c>
      <c r="G135" s="45"/>
      <c r="H135" s="1"/>
      <c r="I135" s="10"/>
      <c r="J135" s="1"/>
    </row>
    <row r="136" spans="2:10" hidden="1" x14ac:dyDescent="0.25">
      <c r="B136" s="8"/>
      <c r="C136" s="1"/>
      <c r="D136" s="117" t="str">
        <f>'Return Profiles'!$I$5</f>
        <v>Education Finance (add-on 2)</v>
      </c>
      <c r="E136" s="25"/>
      <c r="F136" s="25">
        <f t="shared" si="22"/>
        <v>0</v>
      </c>
      <c r="G136" s="45"/>
      <c r="H136" s="1"/>
      <c r="I136" s="10"/>
      <c r="J136" s="1"/>
    </row>
    <row r="137" spans="2:10" x14ac:dyDescent="0.25">
      <c r="B137" s="8"/>
      <c r="C137" s="1"/>
      <c r="D137" s="118" t="str">
        <f>'Return Profiles'!$F$5</f>
        <v>Large Cap ETF</v>
      </c>
      <c r="E137" s="25">
        <v>0</v>
      </c>
      <c r="F137" s="25">
        <f t="shared" si="22"/>
        <v>0</v>
      </c>
      <c r="G137" s="45">
        <f>IF(G127="buy",J127,0)</f>
        <v>0</v>
      </c>
      <c r="H137" s="1"/>
      <c r="I137" s="10"/>
      <c r="J137" s="1" t="str">
        <f>IF(G127="buy","Held","Not Held")</f>
        <v>Not Held</v>
      </c>
    </row>
    <row r="138" spans="2:10" x14ac:dyDescent="0.25">
      <c r="B138" s="8"/>
      <c r="C138" s="1"/>
      <c r="D138" s="30" t="s">
        <v>4</v>
      </c>
      <c r="E138" s="43">
        <f>SUM(E131:E137)</f>
        <v>0</v>
      </c>
      <c r="F138" s="43">
        <f t="shared" si="22"/>
        <v>0</v>
      </c>
      <c r="G138" s="44">
        <f>SUM(G131:G137)</f>
        <v>0</v>
      </c>
      <c r="H138" s="1"/>
      <c r="I138" s="10"/>
    </row>
    <row r="139" spans="2:10" ht="15.75" thickBot="1" x14ac:dyDescent="0.3">
      <c r="B139" s="8"/>
      <c r="C139" s="1"/>
      <c r="D139" s="119" t="s">
        <v>6</v>
      </c>
      <c r="E139" s="46">
        <f>SUM(E130:E137)</f>
        <v>50</v>
      </c>
      <c r="F139" s="46">
        <f t="shared" si="22"/>
        <v>0</v>
      </c>
      <c r="G139" s="47">
        <f>G138+G130</f>
        <v>50</v>
      </c>
      <c r="H139" s="1"/>
      <c r="I139" s="10"/>
    </row>
    <row r="140" spans="2:10" ht="15.75" thickBot="1" x14ac:dyDescent="0.3">
      <c r="B140" s="13"/>
      <c r="C140" s="14"/>
      <c r="D140" s="13" t="s">
        <v>126</v>
      </c>
      <c r="E140" s="14"/>
      <c r="F140" s="14"/>
      <c r="G140" s="156" t="str">
        <f>IF(G130&lt;0,"Error","Ok")</f>
        <v>Ok</v>
      </c>
      <c r="H140" s="14"/>
      <c r="I140" s="15"/>
    </row>
    <row r="141" spans="2:10" ht="15.75" thickBot="1" x14ac:dyDescent="0.3"/>
    <row r="142" spans="2:10" x14ac:dyDescent="0.25">
      <c r="B142" s="5" t="s">
        <v>14</v>
      </c>
      <c r="C142" s="42"/>
      <c r="D142" s="6"/>
      <c r="E142" s="6"/>
      <c r="F142" s="6"/>
      <c r="G142" s="6"/>
      <c r="H142" s="6"/>
      <c r="I142" s="7"/>
      <c r="J142" t="s">
        <v>5</v>
      </c>
    </row>
    <row r="143" spans="2:10" ht="30" x14ac:dyDescent="0.25">
      <c r="B143" s="120" t="s">
        <v>33</v>
      </c>
      <c r="C143" s="1"/>
      <c r="D143" s="41" t="s">
        <v>32</v>
      </c>
      <c r="E143" s="41" t="s">
        <v>23</v>
      </c>
      <c r="F143" s="35" t="s">
        <v>27</v>
      </c>
      <c r="G143" s="60" t="s">
        <v>133</v>
      </c>
      <c r="H143" s="35" t="s">
        <v>3</v>
      </c>
      <c r="I143" s="141" t="s">
        <v>8</v>
      </c>
    </row>
    <row r="144" spans="2:10" x14ac:dyDescent="0.25">
      <c r="B144" s="121">
        <f>'Return Profiles'!$C$2</f>
        <v>50</v>
      </c>
      <c r="C144" s="1"/>
      <c r="D144" s="93" t="str">
        <f>'Return Profiles'!$C$5</f>
        <v>Micro-insurance</v>
      </c>
      <c r="E144" s="25">
        <f>IF(F144&lt;B144,INT(B144/F144),0)</f>
        <v>2</v>
      </c>
      <c r="F144" s="25">
        <f>'Return Profiles'!$C$8</f>
        <v>20</v>
      </c>
      <c r="G144" s="138"/>
      <c r="H144" s="24"/>
      <c r="I144" s="26" t="str">
        <f>IF(H144&gt;E144,"Error","Ok")</f>
        <v>Ok</v>
      </c>
      <c r="J144">
        <f>(H144*F144)</f>
        <v>0</v>
      </c>
    </row>
    <row r="145" spans="2:10" ht="30" hidden="1" x14ac:dyDescent="0.25">
      <c r="B145" s="122"/>
      <c r="C145" s="1"/>
      <c r="D145" s="112" t="str">
        <f>'Return Profiles'!$G$5</f>
        <v>Micro-insurance (add-on)</v>
      </c>
      <c r="E145" s="25"/>
      <c r="F145" s="25"/>
      <c r="G145" s="138"/>
      <c r="H145" s="24"/>
      <c r="I145" s="26"/>
    </row>
    <row r="146" spans="2:10" x14ac:dyDescent="0.25">
      <c r="B146" s="122"/>
      <c r="C146" s="1"/>
      <c r="D146" s="93" t="str">
        <f>'Return Profiles'!$D$5</f>
        <v>Social Impact Bond</v>
      </c>
      <c r="E146" s="25">
        <f>IF(F146&lt;B144,(INT(B144/F146)),0)</f>
        <v>2</v>
      </c>
      <c r="F146" s="25">
        <f>'Return Profiles'!$D$8</f>
        <v>20</v>
      </c>
      <c r="G146" s="138"/>
      <c r="H146" s="24"/>
      <c r="I146" s="26" t="str">
        <f t="shared" ref="I146:I147" si="23">IF(H146&gt;E146,"Error","Ok")</f>
        <v>Ok</v>
      </c>
      <c r="J146">
        <f t="shared" ref="J146:J147" si="24">(H146*F146)</f>
        <v>0</v>
      </c>
    </row>
    <row r="147" spans="2:10" x14ac:dyDescent="0.25">
      <c r="B147" s="122"/>
      <c r="C147" s="1"/>
      <c r="D147" s="93" t="str">
        <f>'Return Profiles'!$E$5</f>
        <v>Education Finance</v>
      </c>
      <c r="E147" s="25">
        <f>IF(F147&lt;B144,(INT(B144/F147)),0)</f>
        <v>2</v>
      </c>
      <c r="F147" s="25">
        <f>'Return Profiles'!$E$8</f>
        <v>20</v>
      </c>
      <c r="G147" s="138"/>
      <c r="H147" s="24"/>
      <c r="I147" s="26" t="str">
        <f t="shared" si="23"/>
        <v>Ok</v>
      </c>
      <c r="J147">
        <f t="shared" si="24"/>
        <v>0</v>
      </c>
    </row>
    <row r="148" spans="2:10" hidden="1" x14ac:dyDescent="0.25">
      <c r="B148" s="123"/>
      <c r="C148" s="1"/>
      <c r="D148" s="113" t="str">
        <f>'Return Profiles'!$H$5</f>
        <v>Education Finance (add-on 1)</v>
      </c>
      <c r="E148" s="2"/>
      <c r="F148" s="2"/>
      <c r="G148" s="138"/>
      <c r="H148" s="24"/>
      <c r="I148" s="26"/>
    </row>
    <row r="149" spans="2:10" hidden="1" x14ac:dyDescent="0.25">
      <c r="B149" s="123"/>
      <c r="C149" s="1"/>
      <c r="D149" s="113" t="str">
        <f>'Return Profiles'!$I$5</f>
        <v>Education Finance (add-on 2)</v>
      </c>
      <c r="E149" s="2"/>
      <c r="F149" s="2"/>
      <c r="G149" s="138"/>
      <c r="H149" s="24"/>
      <c r="I149" s="26"/>
    </row>
    <row r="150" spans="2:10" x14ac:dyDescent="0.25">
      <c r="B150" s="123"/>
      <c r="C150" s="1"/>
      <c r="D150" s="114" t="str">
        <f>'Return Profiles'!$F$5</f>
        <v>Large Cap ETF</v>
      </c>
      <c r="E150" s="25">
        <f>IF(F150&lt;B144,(INT(B144/F150)),0)</f>
        <v>2</v>
      </c>
      <c r="F150" s="25">
        <f>'Return Profiles'!$F$8</f>
        <v>20</v>
      </c>
      <c r="G150" s="138"/>
      <c r="H150" s="24"/>
      <c r="I150" s="26" t="str">
        <f t="shared" ref="I150" si="25">IF(H150&gt;E150,"Error","Ok")</f>
        <v>Ok</v>
      </c>
      <c r="J150">
        <f>(H150*F150)</f>
        <v>0</v>
      </c>
    </row>
    <row r="151" spans="2:10" ht="15.75" thickBot="1" x14ac:dyDescent="0.3">
      <c r="B151" s="8"/>
      <c r="C151" s="1"/>
      <c r="D151" s="1"/>
      <c r="E151" s="1"/>
      <c r="F151" s="1"/>
      <c r="G151" s="1"/>
      <c r="H151" s="1"/>
      <c r="I151" s="10"/>
    </row>
    <row r="152" spans="2:10" ht="45" x14ac:dyDescent="0.25">
      <c r="B152" s="8"/>
      <c r="C152" s="1"/>
      <c r="D152" s="18"/>
      <c r="E152" s="124" t="s">
        <v>37</v>
      </c>
      <c r="F152" s="6" t="s">
        <v>129</v>
      </c>
      <c r="G152" s="125" t="s">
        <v>38</v>
      </c>
      <c r="H152" s="1"/>
      <c r="I152" s="10"/>
    </row>
    <row r="153" spans="2:10" x14ac:dyDescent="0.25">
      <c r="B153" s="8"/>
      <c r="C153" s="1"/>
      <c r="D153" s="11" t="s">
        <v>0</v>
      </c>
      <c r="E153" s="43">
        <f>B144</f>
        <v>50</v>
      </c>
      <c r="F153" s="43">
        <f>G153-E153</f>
        <v>0</v>
      </c>
      <c r="G153" s="44">
        <f>E153-SUM(J144:J150)</f>
        <v>50</v>
      </c>
      <c r="H153" s="1"/>
      <c r="I153" s="10"/>
    </row>
    <row r="154" spans="2:10" x14ac:dyDescent="0.25">
      <c r="B154" s="8"/>
      <c r="C154" s="1"/>
      <c r="D154" s="115" t="str">
        <f>'Return Profiles'!$C$5</f>
        <v>Micro-insurance</v>
      </c>
      <c r="E154" s="25">
        <v>0</v>
      </c>
      <c r="F154" s="25">
        <f t="shared" ref="F154:F162" si="26">G154-E154</f>
        <v>0</v>
      </c>
      <c r="G154" s="45">
        <f>IF(G144="buy",J144,0)</f>
        <v>0</v>
      </c>
      <c r="H154" s="1"/>
      <c r="I154" s="10"/>
      <c r="J154" s="1" t="str">
        <f>IF(G144="buy","Held","Not Held")</f>
        <v>Not Held</v>
      </c>
    </row>
    <row r="155" spans="2:10" ht="30" hidden="1" x14ac:dyDescent="0.25">
      <c r="B155" s="8"/>
      <c r="C155" s="1"/>
      <c r="D155" s="116" t="str">
        <f>'Return Profiles'!$G$5</f>
        <v>Micro-insurance (add-on)</v>
      </c>
      <c r="E155" s="25"/>
      <c r="F155" s="25">
        <f t="shared" si="26"/>
        <v>0</v>
      </c>
      <c r="G155" s="45"/>
      <c r="H155" s="1"/>
      <c r="I155" s="10"/>
      <c r="J155" s="1"/>
    </row>
    <row r="156" spans="2:10" x14ac:dyDescent="0.25">
      <c r="B156" s="8"/>
      <c r="C156" s="1"/>
      <c r="D156" s="115" t="str">
        <f>'Return Profiles'!$D$5</f>
        <v>Social Impact Bond</v>
      </c>
      <c r="E156" s="25">
        <v>0</v>
      </c>
      <c r="F156" s="25">
        <f t="shared" si="26"/>
        <v>0</v>
      </c>
      <c r="G156" s="45">
        <f>IF(G146="buy",J146,0)</f>
        <v>0</v>
      </c>
      <c r="H156" s="1"/>
      <c r="I156" s="10"/>
      <c r="J156" s="1" t="str">
        <f>IF(G146="buy","Held","Not Held")</f>
        <v>Not Held</v>
      </c>
    </row>
    <row r="157" spans="2:10" x14ac:dyDescent="0.25">
      <c r="B157" s="8"/>
      <c r="C157" s="1"/>
      <c r="D157" s="115" t="str">
        <f>'Return Profiles'!$E$5</f>
        <v>Education Finance</v>
      </c>
      <c r="E157" s="25">
        <v>0</v>
      </c>
      <c r="F157" s="25">
        <f t="shared" si="26"/>
        <v>0</v>
      </c>
      <c r="G157" s="45">
        <f>IF(G147="buy",J147,0)</f>
        <v>0</v>
      </c>
      <c r="H157" s="1"/>
      <c r="I157" s="10"/>
      <c r="J157" s="1" t="str">
        <f>IF(G147="buy","Held","Not Held")</f>
        <v>Not Held</v>
      </c>
    </row>
    <row r="158" spans="2:10" hidden="1" x14ac:dyDescent="0.25">
      <c r="B158" s="8"/>
      <c r="C158" s="1"/>
      <c r="D158" s="117" t="str">
        <f>'Return Profiles'!$H$5</f>
        <v>Education Finance (add-on 1)</v>
      </c>
      <c r="E158" s="25"/>
      <c r="F158" s="25">
        <f t="shared" si="26"/>
        <v>0</v>
      </c>
      <c r="G158" s="45"/>
      <c r="H158" s="1"/>
      <c r="I158" s="10"/>
      <c r="J158" s="1"/>
    </row>
    <row r="159" spans="2:10" hidden="1" x14ac:dyDescent="0.25">
      <c r="B159" s="8"/>
      <c r="C159" s="1"/>
      <c r="D159" s="117" t="str">
        <f>'Return Profiles'!$I$5</f>
        <v>Education Finance (add-on 2)</v>
      </c>
      <c r="E159" s="25"/>
      <c r="F159" s="25">
        <f t="shared" si="26"/>
        <v>0</v>
      </c>
      <c r="G159" s="45"/>
      <c r="H159" s="1"/>
      <c r="I159" s="10"/>
      <c r="J159" s="1"/>
    </row>
    <row r="160" spans="2:10" x14ac:dyDescent="0.25">
      <c r="B160" s="8"/>
      <c r="C160" s="1"/>
      <c r="D160" s="118" t="str">
        <f>'Return Profiles'!$F$5</f>
        <v>Large Cap ETF</v>
      </c>
      <c r="E160" s="25">
        <v>0</v>
      </c>
      <c r="F160" s="25">
        <f t="shared" si="26"/>
        <v>0</v>
      </c>
      <c r="G160" s="45">
        <f>IF(G150="buy",J150,0)</f>
        <v>0</v>
      </c>
      <c r="H160" s="1"/>
      <c r="I160" s="10"/>
      <c r="J160" s="1" t="str">
        <f>IF(G150="buy","Held","Not Held")</f>
        <v>Not Held</v>
      </c>
    </row>
    <row r="161" spans="2:10" x14ac:dyDescent="0.25">
      <c r="B161" s="8"/>
      <c r="C161" s="1"/>
      <c r="D161" s="30" t="s">
        <v>4</v>
      </c>
      <c r="E161" s="43">
        <f>SUM(E154:E160)</f>
        <v>0</v>
      </c>
      <c r="F161" s="43">
        <f t="shared" si="26"/>
        <v>0</v>
      </c>
      <c r="G161" s="44">
        <f>SUM(G154:G160)</f>
        <v>0</v>
      </c>
      <c r="H161" s="1"/>
      <c r="I161" s="10"/>
    </row>
    <row r="162" spans="2:10" ht="15.75" thickBot="1" x14ac:dyDescent="0.3">
      <c r="B162" s="8"/>
      <c r="C162" s="1"/>
      <c r="D162" s="119" t="s">
        <v>6</v>
      </c>
      <c r="E162" s="46">
        <f>SUM(E153:E160)</f>
        <v>50</v>
      </c>
      <c r="F162" s="46">
        <f t="shared" si="26"/>
        <v>0</v>
      </c>
      <c r="G162" s="47">
        <f>G161+G153</f>
        <v>50</v>
      </c>
      <c r="H162" s="1"/>
      <c r="I162" s="10"/>
    </row>
    <row r="163" spans="2:10" ht="15.75" thickBot="1" x14ac:dyDescent="0.3">
      <c r="B163" s="13"/>
      <c r="C163" s="14"/>
      <c r="D163" s="13" t="s">
        <v>126</v>
      </c>
      <c r="E163" s="14"/>
      <c r="F163" s="14"/>
      <c r="G163" s="156" t="str">
        <f>IF(G153&lt;0,"Error","Ok")</f>
        <v>Ok</v>
      </c>
      <c r="H163" s="14"/>
      <c r="I163" s="15"/>
    </row>
    <row r="164" spans="2:10" ht="15.75" thickBot="1" x14ac:dyDescent="0.3"/>
    <row r="165" spans="2:10" x14ac:dyDescent="0.25">
      <c r="B165" s="5" t="s">
        <v>15</v>
      </c>
      <c r="C165" s="42"/>
      <c r="D165" s="6"/>
      <c r="E165" s="6"/>
      <c r="F165" s="6"/>
      <c r="G165" s="6"/>
      <c r="H165" s="6"/>
      <c r="I165" s="7"/>
      <c r="J165" t="s">
        <v>5</v>
      </c>
    </row>
    <row r="166" spans="2:10" ht="30" x14ac:dyDescent="0.25">
      <c r="B166" s="120" t="s">
        <v>33</v>
      </c>
      <c r="C166" s="1"/>
      <c r="D166" s="41" t="s">
        <v>32</v>
      </c>
      <c r="E166" s="41" t="s">
        <v>23</v>
      </c>
      <c r="F166" s="35" t="s">
        <v>27</v>
      </c>
      <c r="G166" s="60" t="s">
        <v>133</v>
      </c>
      <c r="H166" s="35" t="s">
        <v>3</v>
      </c>
      <c r="I166" s="141" t="s">
        <v>8</v>
      </c>
    </row>
    <row r="167" spans="2:10" x14ac:dyDescent="0.25">
      <c r="B167" s="121">
        <f>'Return Profiles'!$C$2</f>
        <v>50</v>
      </c>
      <c r="C167" s="1"/>
      <c r="D167" s="93" t="str">
        <f>'Return Profiles'!$C$5</f>
        <v>Micro-insurance</v>
      </c>
      <c r="E167" s="25">
        <f>IF(F167&lt;B167,INT(B167/F167),0)</f>
        <v>2</v>
      </c>
      <c r="F167" s="25">
        <f>'Return Profiles'!$C$8</f>
        <v>20</v>
      </c>
      <c r="G167" s="138"/>
      <c r="H167" s="24"/>
      <c r="I167" s="26" t="str">
        <f>IF(H167&gt;E167,"Error","Ok")</f>
        <v>Ok</v>
      </c>
      <c r="J167">
        <f>(H167*F167)</f>
        <v>0</v>
      </c>
    </row>
    <row r="168" spans="2:10" ht="30" hidden="1" x14ac:dyDescent="0.25">
      <c r="B168" s="122"/>
      <c r="C168" s="1"/>
      <c r="D168" s="112" t="str">
        <f>'Return Profiles'!$G$5</f>
        <v>Micro-insurance (add-on)</v>
      </c>
      <c r="E168" s="25"/>
      <c r="F168" s="25"/>
      <c r="G168" s="138"/>
      <c r="H168" s="24"/>
      <c r="I168" s="26"/>
    </row>
    <row r="169" spans="2:10" x14ac:dyDescent="0.25">
      <c r="B169" s="122"/>
      <c r="C169" s="1"/>
      <c r="D169" s="93" t="str">
        <f>'Return Profiles'!$D$5</f>
        <v>Social Impact Bond</v>
      </c>
      <c r="E169" s="25">
        <f>IF(F169&lt;B167,(INT(B167/F169)),0)</f>
        <v>2</v>
      </c>
      <c r="F169" s="25">
        <f>'Return Profiles'!$D$8</f>
        <v>20</v>
      </c>
      <c r="G169" s="138"/>
      <c r="H169" s="24"/>
      <c r="I169" s="26" t="str">
        <f t="shared" ref="I169:I170" si="27">IF(H169&gt;E169,"Error","Ok")</f>
        <v>Ok</v>
      </c>
      <c r="J169">
        <f t="shared" ref="J169:J170" si="28">(H169*F169)</f>
        <v>0</v>
      </c>
    </row>
    <row r="170" spans="2:10" x14ac:dyDescent="0.25">
      <c r="B170" s="122"/>
      <c r="C170" s="1"/>
      <c r="D170" s="93" t="str">
        <f>'Return Profiles'!$E$5</f>
        <v>Education Finance</v>
      </c>
      <c r="E170" s="25">
        <f>IF(F170&lt;B167,(INT(B167/F170)),0)</f>
        <v>2</v>
      </c>
      <c r="F170" s="25">
        <f>'Return Profiles'!$E$8</f>
        <v>20</v>
      </c>
      <c r="G170" s="138"/>
      <c r="H170" s="24"/>
      <c r="I170" s="26" t="str">
        <f t="shared" si="27"/>
        <v>Ok</v>
      </c>
      <c r="J170">
        <f t="shared" si="28"/>
        <v>0</v>
      </c>
    </row>
    <row r="171" spans="2:10" hidden="1" x14ac:dyDescent="0.25">
      <c r="B171" s="123"/>
      <c r="C171" s="1"/>
      <c r="D171" s="113" t="str">
        <f>'Return Profiles'!$H$5</f>
        <v>Education Finance (add-on 1)</v>
      </c>
      <c r="E171" s="2"/>
      <c r="F171" s="2"/>
      <c r="G171" s="138"/>
      <c r="H171" s="24"/>
      <c r="I171" s="26"/>
    </row>
    <row r="172" spans="2:10" hidden="1" x14ac:dyDescent="0.25">
      <c r="B172" s="123"/>
      <c r="C172" s="1"/>
      <c r="D172" s="113" t="str">
        <f>'Return Profiles'!$I$5</f>
        <v>Education Finance (add-on 2)</v>
      </c>
      <c r="E172" s="2"/>
      <c r="F172" s="2"/>
      <c r="G172" s="138"/>
      <c r="H172" s="24"/>
      <c r="I172" s="26"/>
    </row>
    <row r="173" spans="2:10" x14ac:dyDescent="0.25">
      <c r="B173" s="123"/>
      <c r="C173" s="1"/>
      <c r="D173" s="114" t="str">
        <f>'Return Profiles'!$F$5</f>
        <v>Large Cap ETF</v>
      </c>
      <c r="E173" s="25">
        <f>IF(F173&lt;B167,(INT(B167/F173)),0)</f>
        <v>2</v>
      </c>
      <c r="F173" s="25">
        <f>'Return Profiles'!$F$8</f>
        <v>20</v>
      </c>
      <c r="G173" s="138"/>
      <c r="H173" s="24"/>
      <c r="I173" s="26" t="str">
        <f t="shared" ref="I173" si="29">IF(H173&gt;E173,"Error","Ok")</f>
        <v>Ok</v>
      </c>
      <c r="J173">
        <f>(H173*F173)</f>
        <v>0</v>
      </c>
    </row>
    <row r="174" spans="2:10" ht="15.75" thickBot="1" x14ac:dyDescent="0.3">
      <c r="B174" s="8"/>
      <c r="C174" s="1"/>
      <c r="D174" s="1"/>
      <c r="E174" s="1"/>
      <c r="F174" s="1"/>
      <c r="G174" s="1"/>
      <c r="H174" s="1"/>
      <c r="I174" s="10"/>
    </row>
    <row r="175" spans="2:10" ht="45" x14ac:dyDescent="0.25">
      <c r="B175" s="8"/>
      <c r="C175" s="1"/>
      <c r="D175" s="18"/>
      <c r="E175" s="124" t="s">
        <v>37</v>
      </c>
      <c r="F175" s="6" t="s">
        <v>129</v>
      </c>
      <c r="G175" s="125" t="s">
        <v>38</v>
      </c>
      <c r="H175" s="1"/>
      <c r="I175" s="10"/>
    </row>
    <row r="176" spans="2:10" x14ac:dyDescent="0.25">
      <c r="B176" s="8"/>
      <c r="C176" s="1"/>
      <c r="D176" s="11" t="s">
        <v>0</v>
      </c>
      <c r="E176" s="43">
        <f>B167</f>
        <v>50</v>
      </c>
      <c r="F176" s="43">
        <f>G176-E176</f>
        <v>0</v>
      </c>
      <c r="G176" s="44">
        <f>E176-SUM(J167:J173)</f>
        <v>50</v>
      </c>
      <c r="H176" s="1"/>
      <c r="I176" s="10"/>
    </row>
    <row r="177" spans="2:10" x14ac:dyDescent="0.25">
      <c r="B177" s="8"/>
      <c r="C177" s="1"/>
      <c r="D177" s="115" t="str">
        <f>'Return Profiles'!$C$5</f>
        <v>Micro-insurance</v>
      </c>
      <c r="E177" s="25">
        <v>0</v>
      </c>
      <c r="F177" s="25">
        <f t="shared" ref="F177:F185" si="30">G177-E177</f>
        <v>0</v>
      </c>
      <c r="G177" s="45">
        <f>IF(G167="buy",J167,0)</f>
        <v>0</v>
      </c>
      <c r="H177" s="1"/>
      <c r="I177" s="10"/>
      <c r="J177" s="1" t="str">
        <f>IF(G167="buy","Held","Not Held")</f>
        <v>Not Held</v>
      </c>
    </row>
    <row r="178" spans="2:10" ht="30" hidden="1" x14ac:dyDescent="0.25">
      <c r="B178" s="8"/>
      <c r="C178" s="1"/>
      <c r="D178" s="116" t="str">
        <f>'Return Profiles'!$G$5</f>
        <v>Micro-insurance (add-on)</v>
      </c>
      <c r="E178" s="25"/>
      <c r="F178" s="25">
        <f t="shared" si="30"/>
        <v>0</v>
      </c>
      <c r="G178" s="45"/>
      <c r="H178" s="1"/>
      <c r="I178" s="10"/>
      <c r="J178" s="1"/>
    </row>
    <row r="179" spans="2:10" x14ac:dyDescent="0.25">
      <c r="B179" s="8"/>
      <c r="C179" s="1"/>
      <c r="D179" s="115" t="str">
        <f>'Return Profiles'!$D$5</f>
        <v>Social Impact Bond</v>
      </c>
      <c r="E179" s="25">
        <v>0</v>
      </c>
      <c r="F179" s="25">
        <f t="shared" si="30"/>
        <v>0</v>
      </c>
      <c r="G179" s="45">
        <f>IF(G169="buy",J169,0)</f>
        <v>0</v>
      </c>
      <c r="H179" s="1"/>
      <c r="I179" s="10"/>
      <c r="J179" s="1" t="str">
        <f>IF(G169="buy","Held","Not Held")</f>
        <v>Not Held</v>
      </c>
    </row>
    <row r="180" spans="2:10" x14ac:dyDescent="0.25">
      <c r="B180" s="8"/>
      <c r="C180" s="1"/>
      <c r="D180" s="115" t="str">
        <f>'Return Profiles'!$E$5</f>
        <v>Education Finance</v>
      </c>
      <c r="E180" s="25">
        <v>0</v>
      </c>
      <c r="F180" s="25">
        <f t="shared" si="30"/>
        <v>0</v>
      </c>
      <c r="G180" s="45">
        <f>IF(G170="buy",J170,0)</f>
        <v>0</v>
      </c>
      <c r="H180" s="1"/>
      <c r="I180" s="10"/>
      <c r="J180" s="1" t="str">
        <f>IF(G170="buy","Held","Not Held")</f>
        <v>Not Held</v>
      </c>
    </row>
    <row r="181" spans="2:10" hidden="1" x14ac:dyDescent="0.25">
      <c r="B181" s="8"/>
      <c r="C181" s="1"/>
      <c r="D181" s="117" t="str">
        <f>'Return Profiles'!$H$5</f>
        <v>Education Finance (add-on 1)</v>
      </c>
      <c r="E181" s="25"/>
      <c r="F181" s="25">
        <f t="shared" si="30"/>
        <v>0</v>
      </c>
      <c r="G181" s="45"/>
      <c r="H181" s="1"/>
      <c r="I181" s="10"/>
      <c r="J181" s="1"/>
    </row>
    <row r="182" spans="2:10" hidden="1" x14ac:dyDescent="0.25">
      <c r="B182" s="8"/>
      <c r="C182" s="1"/>
      <c r="D182" s="117" t="str">
        <f>'Return Profiles'!$I$5</f>
        <v>Education Finance (add-on 2)</v>
      </c>
      <c r="E182" s="25"/>
      <c r="F182" s="25">
        <f t="shared" si="30"/>
        <v>0</v>
      </c>
      <c r="G182" s="45"/>
      <c r="H182" s="1"/>
      <c r="I182" s="10"/>
      <c r="J182" s="1"/>
    </row>
    <row r="183" spans="2:10" x14ac:dyDescent="0.25">
      <c r="B183" s="8"/>
      <c r="C183" s="1"/>
      <c r="D183" s="118" t="str">
        <f>'Return Profiles'!$F$5</f>
        <v>Large Cap ETF</v>
      </c>
      <c r="E183" s="25">
        <v>0</v>
      </c>
      <c r="F183" s="25">
        <f t="shared" si="30"/>
        <v>0</v>
      </c>
      <c r="G183" s="45">
        <f>IF(G173="buy",J173,0)</f>
        <v>0</v>
      </c>
      <c r="H183" s="1"/>
      <c r="I183" s="10"/>
      <c r="J183" s="1" t="str">
        <f>IF(G173="buy","Held","Not Held")</f>
        <v>Not Held</v>
      </c>
    </row>
    <row r="184" spans="2:10" x14ac:dyDescent="0.25">
      <c r="B184" s="8"/>
      <c r="C184" s="1"/>
      <c r="D184" s="30" t="s">
        <v>4</v>
      </c>
      <c r="E184" s="43">
        <f>SUM(E177:E183)</f>
        <v>0</v>
      </c>
      <c r="F184" s="43">
        <f t="shared" si="30"/>
        <v>0</v>
      </c>
      <c r="G184" s="44">
        <f>SUM(G177:G183)</f>
        <v>0</v>
      </c>
      <c r="H184" s="1"/>
      <c r="I184" s="10"/>
    </row>
    <row r="185" spans="2:10" ht="15.75" thickBot="1" x14ac:dyDescent="0.3">
      <c r="B185" s="8"/>
      <c r="C185" s="1"/>
      <c r="D185" s="119" t="s">
        <v>6</v>
      </c>
      <c r="E185" s="46">
        <f>SUM(E176:E183)</f>
        <v>50</v>
      </c>
      <c r="F185" s="46">
        <f t="shared" si="30"/>
        <v>0</v>
      </c>
      <c r="G185" s="47">
        <f>G184+G176</f>
        <v>50</v>
      </c>
      <c r="H185" s="1"/>
      <c r="I185" s="10"/>
    </row>
    <row r="186" spans="2:10" ht="15.75" thickBot="1" x14ac:dyDescent="0.3">
      <c r="B186" s="13"/>
      <c r="C186" s="14"/>
      <c r="D186" s="13" t="s">
        <v>126</v>
      </c>
      <c r="E186" s="14"/>
      <c r="F186" s="14"/>
      <c r="G186" s="156" t="str">
        <f>IF(G176&lt;0,"Error","Ok")</f>
        <v>Ok</v>
      </c>
      <c r="H186" s="14"/>
      <c r="I186" s="15"/>
    </row>
    <row r="187" spans="2:10" ht="15.75" thickBot="1" x14ac:dyDescent="0.3"/>
    <row r="188" spans="2:10" x14ac:dyDescent="0.25">
      <c r="B188" s="5" t="s">
        <v>16</v>
      </c>
      <c r="C188" s="42"/>
      <c r="D188" s="6"/>
      <c r="E188" s="6"/>
      <c r="F188" s="6"/>
      <c r="G188" s="6"/>
      <c r="H188" s="6"/>
      <c r="I188" s="7"/>
      <c r="J188" t="s">
        <v>5</v>
      </c>
    </row>
    <row r="189" spans="2:10" ht="30" x14ac:dyDescent="0.25">
      <c r="B189" s="120" t="s">
        <v>33</v>
      </c>
      <c r="C189" s="1"/>
      <c r="D189" s="41" t="s">
        <v>32</v>
      </c>
      <c r="E189" s="41" t="s">
        <v>23</v>
      </c>
      <c r="F189" s="35" t="s">
        <v>27</v>
      </c>
      <c r="G189" s="60" t="s">
        <v>133</v>
      </c>
      <c r="H189" s="35" t="s">
        <v>3</v>
      </c>
      <c r="I189" s="141" t="s">
        <v>8</v>
      </c>
    </row>
    <row r="190" spans="2:10" x14ac:dyDescent="0.25">
      <c r="B190" s="121">
        <f>'Return Profiles'!$C$2</f>
        <v>50</v>
      </c>
      <c r="C190" s="1"/>
      <c r="D190" s="93" t="str">
        <f>'Return Profiles'!$C$5</f>
        <v>Micro-insurance</v>
      </c>
      <c r="E190" s="25">
        <f>IF(F190&lt;B190,INT(B190/F190),0)</f>
        <v>2</v>
      </c>
      <c r="F190" s="25">
        <f>'Return Profiles'!$C$8</f>
        <v>20</v>
      </c>
      <c r="G190" s="138"/>
      <c r="H190" s="24"/>
      <c r="I190" s="26" t="str">
        <f>IF(H190&gt;E190,"Error","Ok")</f>
        <v>Ok</v>
      </c>
      <c r="J190">
        <f>(H190*F190)</f>
        <v>0</v>
      </c>
    </row>
    <row r="191" spans="2:10" ht="30" hidden="1" x14ac:dyDescent="0.25">
      <c r="B191" s="122"/>
      <c r="C191" s="1"/>
      <c r="D191" s="112" t="str">
        <f>'Return Profiles'!$G$5</f>
        <v>Micro-insurance (add-on)</v>
      </c>
      <c r="E191" s="25"/>
      <c r="F191" s="25"/>
      <c r="G191" s="138"/>
      <c r="H191" s="24"/>
      <c r="I191" s="26"/>
    </row>
    <row r="192" spans="2:10" x14ac:dyDescent="0.25">
      <c r="B192" s="122"/>
      <c r="C192" s="1"/>
      <c r="D192" s="93" t="str">
        <f>'Return Profiles'!$D$5</f>
        <v>Social Impact Bond</v>
      </c>
      <c r="E192" s="25">
        <f>IF(F192&lt;B190,(INT(B190/F192)),0)</f>
        <v>2</v>
      </c>
      <c r="F192" s="25">
        <f>'Return Profiles'!$D$8</f>
        <v>20</v>
      </c>
      <c r="G192" s="138"/>
      <c r="H192" s="24"/>
      <c r="I192" s="26" t="str">
        <f t="shared" ref="I192:I193" si="31">IF(H192&gt;E192,"Error","Ok")</f>
        <v>Ok</v>
      </c>
      <c r="J192">
        <f t="shared" ref="J192:J193" si="32">(H192*F192)</f>
        <v>0</v>
      </c>
    </row>
    <row r="193" spans="2:10" x14ac:dyDescent="0.25">
      <c r="B193" s="122"/>
      <c r="C193" s="1"/>
      <c r="D193" s="93" t="str">
        <f>'Return Profiles'!$E$5</f>
        <v>Education Finance</v>
      </c>
      <c r="E193" s="25">
        <f>IF(F193&lt;B190,(INT(B190/F193)),0)</f>
        <v>2</v>
      </c>
      <c r="F193" s="25">
        <f>'Return Profiles'!$E$8</f>
        <v>20</v>
      </c>
      <c r="G193" s="138"/>
      <c r="H193" s="24"/>
      <c r="I193" s="26" t="str">
        <f t="shared" si="31"/>
        <v>Ok</v>
      </c>
      <c r="J193">
        <f t="shared" si="32"/>
        <v>0</v>
      </c>
    </row>
    <row r="194" spans="2:10" hidden="1" x14ac:dyDescent="0.25">
      <c r="B194" s="123"/>
      <c r="C194" s="1"/>
      <c r="D194" s="113" t="str">
        <f>'Return Profiles'!$H$5</f>
        <v>Education Finance (add-on 1)</v>
      </c>
      <c r="E194" s="2"/>
      <c r="F194" s="2"/>
      <c r="G194" s="138"/>
      <c r="H194" s="24"/>
      <c r="I194" s="26"/>
    </row>
    <row r="195" spans="2:10" hidden="1" x14ac:dyDescent="0.25">
      <c r="B195" s="123"/>
      <c r="C195" s="1"/>
      <c r="D195" s="113" t="str">
        <f>'Return Profiles'!$I$5</f>
        <v>Education Finance (add-on 2)</v>
      </c>
      <c r="E195" s="2"/>
      <c r="F195" s="2"/>
      <c r="G195" s="138"/>
      <c r="H195" s="24"/>
      <c r="I195" s="26"/>
    </row>
    <row r="196" spans="2:10" x14ac:dyDescent="0.25">
      <c r="B196" s="123"/>
      <c r="C196" s="1"/>
      <c r="D196" s="114" t="str">
        <f>'Return Profiles'!$F$5</f>
        <v>Large Cap ETF</v>
      </c>
      <c r="E196" s="25">
        <f>IF(F196&lt;B190,(INT(B190/F196)),0)</f>
        <v>2</v>
      </c>
      <c r="F196" s="25">
        <f>'Return Profiles'!$F$8</f>
        <v>20</v>
      </c>
      <c r="G196" s="138"/>
      <c r="H196" s="24"/>
      <c r="I196" s="26" t="str">
        <f t="shared" ref="I196" si="33">IF(H196&gt;E196,"Error","Ok")</f>
        <v>Ok</v>
      </c>
      <c r="J196">
        <f>(H196*F196)</f>
        <v>0</v>
      </c>
    </row>
    <row r="197" spans="2:10" ht="15.75" thickBot="1" x14ac:dyDescent="0.3">
      <c r="B197" s="8"/>
      <c r="C197" s="1"/>
      <c r="D197" s="1"/>
      <c r="E197" s="1"/>
      <c r="F197" s="1"/>
      <c r="G197" s="1"/>
      <c r="H197" s="1"/>
      <c r="I197" s="10"/>
    </row>
    <row r="198" spans="2:10" ht="45" x14ac:dyDescent="0.25">
      <c r="B198" s="8"/>
      <c r="C198" s="1"/>
      <c r="D198" s="18"/>
      <c r="E198" s="124" t="s">
        <v>37</v>
      </c>
      <c r="F198" s="6" t="s">
        <v>129</v>
      </c>
      <c r="G198" s="125" t="s">
        <v>38</v>
      </c>
      <c r="H198" s="1"/>
      <c r="I198" s="10"/>
    </row>
    <row r="199" spans="2:10" x14ac:dyDescent="0.25">
      <c r="B199" s="8"/>
      <c r="C199" s="1"/>
      <c r="D199" s="11" t="s">
        <v>0</v>
      </c>
      <c r="E199" s="43">
        <f>B190</f>
        <v>50</v>
      </c>
      <c r="F199" s="43">
        <f>G199-E199</f>
        <v>0</v>
      </c>
      <c r="G199" s="44">
        <f>E199-SUM(J190:J196)</f>
        <v>50</v>
      </c>
      <c r="H199" s="1"/>
      <c r="I199" s="10"/>
    </row>
    <row r="200" spans="2:10" x14ac:dyDescent="0.25">
      <c r="B200" s="8"/>
      <c r="C200" s="1"/>
      <c r="D200" s="115" t="str">
        <f>'Return Profiles'!$C$5</f>
        <v>Micro-insurance</v>
      </c>
      <c r="E200" s="25">
        <v>0</v>
      </c>
      <c r="F200" s="25">
        <f t="shared" ref="F200:F208" si="34">G200-E200</f>
        <v>0</v>
      </c>
      <c r="G200" s="45">
        <f>IF(G190="buy",J190,0)</f>
        <v>0</v>
      </c>
      <c r="H200" s="1"/>
      <c r="I200" s="10"/>
      <c r="J200" s="1" t="str">
        <f>IF(G190="buy","Held","Not Held")</f>
        <v>Not Held</v>
      </c>
    </row>
    <row r="201" spans="2:10" ht="30" hidden="1" x14ac:dyDescent="0.25">
      <c r="B201" s="8"/>
      <c r="C201" s="1"/>
      <c r="D201" s="116" t="str">
        <f>'Return Profiles'!$G$5</f>
        <v>Micro-insurance (add-on)</v>
      </c>
      <c r="E201" s="25"/>
      <c r="F201" s="25">
        <f t="shared" si="34"/>
        <v>0</v>
      </c>
      <c r="G201" s="45"/>
      <c r="H201" s="1"/>
      <c r="I201" s="10"/>
      <c r="J201" s="1"/>
    </row>
    <row r="202" spans="2:10" x14ac:dyDescent="0.25">
      <c r="B202" s="8"/>
      <c r="C202" s="1"/>
      <c r="D202" s="115" t="str">
        <f>'Return Profiles'!$D$5</f>
        <v>Social Impact Bond</v>
      </c>
      <c r="E202" s="25">
        <v>0</v>
      </c>
      <c r="F202" s="25">
        <f t="shared" si="34"/>
        <v>0</v>
      </c>
      <c r="G202" s="45">
        <f>IF(G192="buy",J192,0)</f>
        <v>0</v>
      </c>
      <c r="H202" s="1"/>
      <c r="I202" s="10"/>
      <c r="J202" s="1" t="str">
        <f>IF(G192="buy","Held","Not Held")</f>
        <v>Not Held</v>
      </c>
    </row>
    <row r="203" spans="2:10" x14ac:dyDescent="0.25">
      <c r="B203" s="8"/>
      <c r="C203" s="1"/>
      <c r="D203" s="115" t="str">
        <f>'Return Profiles'!$E$5</f>
        <v>Education Finance</v>
      </c>
      <c r="E203" s="25">
        <v>0</v>
      </c>
      <c r="F203" s="25">
        <f t="shared" si="34"/>
        <v>0</v>
      </c>
      <c r="G203" s="45">
        <f>IF(G193="buy",J193,0)</f>
        <v>0</v>
      </c>
      <c r="H203" s="1"/>
      <c r="I203" s="10"/>
      <c r="J203" s="1" t="str">
        <f>IF(G193="buy","Held","Not Held")</f>
        <v>Not Held</v>
      </c>
    </row>
    <row r="204" spans="2:10" hidden="1" x14ac:dyDescent="0.25">
      <c r="B204" s="8"/>
      <c r="C204" s="1"/>
      <c r="D204" s="117" t="str">
        <f>'Return Profiles'!$H$5</f>
        <v>Education Finance (add-on 1)</v>
      </c>
      <c r="E204" s="25"/>
      <c r="F204" s="25">
        <f t="shared" si="34"/>
        <v>0</v>
      </c>
      <c r="G204" s="45"/>
      <c r="H204" s="1"/>
      <c r="I204" s="10"/>
      <c r="J204" s="1"/>
    </row>
    <row r="205" spans="2:10" hidden="1" x14ac:dyDescent="0.25">
      <c r="B205" s="8"/>
      <c r="C205" s="1"/>
      <c r="D205" s="117" t="str">
        <f>'Return Profiles'!$I$5</f>
        <v>Education Finance (add-on 2)</v>
      </c>
      <c r="E205" s="25"/>
      <c r="F205" s="25">
        <f t="shared" si="34"/>
        <v>0</v>
      </c>
      <c r="G205" s="45"/>
      <c r="H205" s="1"/>
      <c r="I205" s="10"/>
      <c r="J205" s="1"/>
    </row>
    <row r="206" spans="2:10" x14ac:dyDescent="0.25">
      <c r="B206" s="8"/>
      <c r="C206" s="1"/>
      <c r="D206" s="118" t="str">
        <f>'Return Profiles'!$F$5</f>
        <v>Large Cap ETF</v>
      </c>
      <c r="E206" s="25">
        <v>0</v>
      </c>
      <c r="F206" s="25">
        <f t="shared" si="34"/>
        <v>0</v>
      </c>
      <c r="G206" s="45">
        <f>IF(G196="buy",J196,0)</f>
        <v>0</v>
      </c>
      <c r="H206" s="1"/>
      <c r="I206" s="10"/>
      <c r="J206" s="1" t="str">
        <f>IF(G196="buy","Held","Not Held")</f>
        <v>Not Held</v>
      </c>
    </row>
    <row r="207" spans="2:10" x14ac:dyDescent="0.25">
      <c r="B207" s="8"/>
      <c r="C207" s="1"/>
      <c r="D207" s="30" t="s">
        <v>4</v>
      </c>
      <c r="E207" s="43">
        <f>SUM(E200:E206)</f>
        <v>0</v>
      </c>
      <c r="F207" s="43">
        <f t="shared" si="34"/>
        <v>0</v>
      </c>
      <c r="G207" s="44">
        <f>SUM(G200:G206)</f>
        <v>0</v>
      </c>
      <c r="H207" s="1"/>
      <c r="I207" s="10"/>
    </row>
    <row r="208" spans="2:10" ht="15.75" thickBot="1" x14ac:dyDescent="0.3">
      <c r="B208" s="8"/>
      <c r="C208" s="1"/>
      <c r="D208" s="119" t="s">
        <v>6</v>
      </c>
      <c r="E208" s="46">
        <f>SUM(E199:E206)</f>
        <v>50</v>
      </c>
      <c r="F208" s="46">
        <f t="shared" si="34"/>
        <v>0</v>
      </c>
      <c r="G208" s="47">
        <f>G207+G199</f>
        <v>50</v>
      </c>
      <c r="H208" s="1"/>
      <c r="I208" s="10"/>
    </row>
    <row r="209" spans="2:10" ht="15.75" thickBot="1" x14ac:dyDescent="0.3">
      <c r="B209" s="13"/>
      <c r="C209" s="14"/>
      <c r="D209" s="13" t="s">
        <v>126</v>
      </c>
      <c r="E209" s="14"/>
      <c r="F209" s="14"/>
      <c r="G209" s="156" t="str">
        <f>IF(G199&lt;0,"Error","Ok")</f>
        <v>Ok</v>
      </c>
      <c r="H209" s="14"/>
      <c r="I209" s="15"/>
    </row>
    <row r="210" spans="2:10" ht="15.75" thickBot="1" x14ac:dyDescent="0.3"/>
    <row r="211" spans="2:10" x14ac:dyDescent="0.25">
      <c r="B211" s="5" t="s">
        <v>17</v>
      </c>
      <c r="C211" s="42"/>
      <c r="D211" s="6"/>
      <c r="E211" s="6"/>
      <c r="F211" s="6"/>
      <c r="G211" s="6"/>
      <c r="H211" s="6"/>
      <c r="I211" s="7"/>
      <c r="J211" t="s">
        <v>5</v>
      </c>
    </row>
    <row r="212" spans="2:10" ht="30" x14ac:dyDescent="0.25">
      <c r="B212" s="120" t="s">
        <v>33</v>
      </c>
      <c r="C212" s="1"/>
      <c r="D212" s="41" t="s">
        <v>32</v>
      </c>
      <c r="E212" s="41" t="s">
        <v>23</v>
      </c>
      <c r="F212" s="35" t="s">
        <v>27</v>
      </c>
      <c r="G212" s="60" t="s">
        <v>133</v>
      </c>
      <c r="H212" s="35" t="s">
        <v>3</v>
      </c>
      <c r="I212" s="141" t="s">
        <v>8</v>
      </c>
    </row>
    <row r="213" spans="2:10" x14ac:dyDescent="0.25">
      <c r="B213" s="121">
        <f>'Return Profiles'!$C$2</f>
        <v>50</v>
      </c>
      <c r="C213" s="1"/>
      <c r="D213" s="93" t="str">
        <f>'Return Profiles'!$C$5</f>
        <v>Micro-insurance</v>
      </c>
      <c r="E213" s="25">
        <f>IF(F213&lt;B213,INT(B213/F213),0)</f>
        <v>2</v>
      </c>
      <c r="F213" s="25">
        <f>'Return Profiles'!$C$8</f>
        <v>20</v>
      </c>
      <c r="G213" s="138"/>
      <c r="H213" s="24"/>
      <c r="I213" s="26" t="str">
        <f>IF(H213&gt;E213,"Error","Ok")</f>
        <v>Ok</v>
      </c>
      <c r="J213">
        <f>(H213*F213)</f>
        <v>0</v>
      </c>
    </row>
    <row r="214" spans="2:10" ht="30" hidden="1" x14ac:dyDescent="0.25">
      <c r="B214" s="122"/>
      <c r="C214" s="1"/>
      <c r="D214" s="112" t="str">
        <f>'Return Profiles'!$G$5</f>
        <v>Micro-insurance (add-on)</v>
      </c>
      <c r="E214" s="25"/>
      <c r="F214" s="25"/>
      <c r="G214" s="138"/>
      <c r="H214" s="24"/>
      <c r="I214" s="26"/>
    </row>
    <row r="215" spans="2:10" x14ac:dyDescent="0.25">
      <c r="B215" s="122"/>
      <c r="C215" s="1"/>
      <c r="D215" s="93" t="str">
        <f>'Return Profiles'!$D$5</f>
        <v>Social Impact Bond</v>
      </c>
      <c r="E215" s="25">
        <f>IF(F215&lt;B213,(INT(B213/F215)),0)</f>
        <v>2</v>
      </c>
      <c r="F215" s="25">
        <f>'Return Profiles'!$D$8</f>
        <v>20</v>
      </c>
      <c r="G215" s="138"/>
      <c r="H215" s="24"/>
      <c r="I215" s="26" t="str">
        <f t="shared" ref="I215:I216" si="35">IF(H215&gt;E215,"Error","Ok")</f>
        <v>Ok</v>
      </c>
      <c r="J215">
        <f t="shared" ref="J215:J216" si="36">(H215*F215)</f>
        <v>0</v>
      </c>
    </row>
    <row r="216" spans="2:10" x14ac:dyDescent="0.25">
      <c r="B216" s="122"/>
      <c r="C216" s="1"/>
      <c r="D216" s="93" t="str">
        <f>'Return Profiles'!$E$5</f>
        <v>Education Finance</v>
      </c>
      <c r="E216" s="25">
        <f>IF(F216&lt;B213,(INT(B213/F216)),0)</f>
        <v>2</v>
      </c>
      <c r="F216" s="25">
        <f>'Return Profiles'!$E$8</f>
        <v>20</v>
      </c>
      <c r="G216" s="138"/>
      <c r="H216" s="24"/>
      <c r="I216" s="26" t="str">
        <f t="shared" si="35"/>
        <v>Ok</v>
      </c>
      <c r="J216">
        <f t="shared" si="36"/>
        <v>0</v>
      </c>
    </row>
    <row r="217" spans="2:10" hidden="1" x14ac:dyDescent="0.25">
      <c r="B217" s="123"/>
      <c r="C217" s="1"/>
      <c r="D217" s="113" t="str">
        <f>'Return Profiles'!$H$5</f>
        <v>Education Finance (add-on 1)</v>
      </c>
      <c r="E217" s="2"/>
      <c r="F217" s="2"/>
      <c r="G217" s="138"/>
      <c r="H217" s="24"/>
      <c r="I217" s="26"/>
    </row>
    <row r="218" spans="2:10" hidden="1" x14ac:dyDescent="0.25">
      <c r="B218" s="123"/>
      <c r="C218" s="1"/>
      <c r="D218" s="113" t="str">
        <f>'Return Profiles'!$I$5</f>
        <v>Education Finance (add-on 2)</v>
      </c>
      <c r="E218" s="2"/>
      <c r="F218" s="2"/>
      <c r="G218" s="138"/>
      <c r="H218" s="24"/>
      <c r="I218" s="26"/>
    </row>
    <row r="219" spans="2:10" x14ac:dyDescent="0.25">
      <c r="B219" s="123"/>
      <c r="C219" s="1"/>
      <c r="D219" s="114" t="str">
        <f>'Return Profiles'!$F$5</f>
        <v>Large Cap ETF</v>
      </c>
      <c r="E219" s="25">
        <f>IF(F219&lt;B213,(INT(B213/F219)),0)</f>
        <v>2</v>
      </c>
      <c r="F219" s="25">
        <f>'Return Profiles'!$F$8</f>
        <v>20</v>
      </c>
      <c r="G219" s="138"/>
      <c r="H219" s="24"/>
      <c r="I219" s="26" t="str">
        <f t="shared" ref="I219" si="37">IF(H219&gt;E219,"Error","Ok")</f>
        <v>Ok</v>
      </c>
      <c r="J219">
        <f>(H219*F219)</f>
        <v>0</v>
      </c>
    </row>
    <row r="220" spans="2:10" ht="15.75" thickBot="1" x14ac:dyDescent="0.3">
      <c r="B220" s="8"/>
      <c r="C220" s="1"/>
      <c r="D220" s="1"/>
      <c r="E220" s="1"/>
      <c r="F220" s="1"/>
      <c r="G220" s="1"/>
      <c r="H220" s="1"/>
      <c r="I220" s="10"/>
    </row>
    <row r="221" spans="2:10" ht="45" x14ac:dyDescent="0.25">
      <c r="B221" s="8"/>
      <c r="C221" s="1"/>
      <c r="D221" s="18"/>
      <c r="E221" s="124" t="s">
        <v>37</v>
      </c>
      <c r="F221" s="6" t="s">
        <v>129</v>
      </c>
      <c r="G221" s="125" t="s">
        <v>38</v>
      </c>
      <c r="H221" s="1"/>
      <c r="I221" s="10"/>
    </row>
    <row r="222" spans="2:10" x14ac:dyDescent="0.25">
      <c r="B222" s="8"/>
      <c r="C222" s="1"/>
      <c r="D222" s="11" t="s">
        <v>0</v>
      </c>
      <c r="E222" s="43">
        <f>B213</f>
        <v>50</v>
      </c>
      <c r="F222" s="43">
        <f>G222-E222</f>
        <v>0</v>
      </c>
      <c r="G222" s="44">
        <f>E222-SUM(J213:J219)</f>
        <v>50</v>
      </c>
      <c r="H222" s="1"/>
      <c r="I222" s="10"/>
    </row>
    <row r="223" spans="2:10" x14ac:dyDescent="0.25">
      <c r="B223" s="8"/>
      <c r="C223" s="1"/>
      <c r="D223" s="115" t="str">
        <f>'Return Profiles'!$C$5</f>
        <v>Micro-insurance</v>
      </c>
      <c r="E223" s="25">
        <v>0</v>
      </c>
      <c r="F223" s="25">
        <f t="shared" ref="F223:F231" si="38">G223-E223</f>
        <v>0</v>
      </c>
      <c r="G223" s="45">
        <f>IF(G213="buy",J213,0)</f>
        <v>0</v>
      </c>
      <c r="H223" s="1"/>
      <c r="I223" s="10"/>
      <c r="J223" s="1" t="str">
        <f>IF(G213="buy","Held","Not Held")</f>
        <v>Not Held</v>
      </c>
    </row>
    <row r="224" spans="2:10" ht="30" hidden="1" x14ac:dyDescent="0.25">
      <c r="B224" s="8"/>
      <c r="C224" s="1"/>
      <c r="D224" s="116" t="str">
        <f>'Return Profiles'!$G$5</f>
        <v>Micro-insurance (add-on)</v>
      </c>
      <c r="E224" s="25"/>
      <c r="F224" s="25">
        <f t="shared" si="38"/>
        <v>0</v>
      </c>
      <c r="G224" s="45"/>
      <c r="H224" s="1"/>
      <c r="I224" s="10"/>
      <c r="J224" s="1"/>
    </row>
    <row r="225" spans="2:10" x14ac:dyDescent="0.25">
      <c r="B225" s="8"/>
      <c r="C225" s="1"/>
      <c r="D225" s="115" t="str">
        <f>'Return Profiles'!$D$5</f>
        <v>Social Impact Bond</v>
      </c>
      <c r="E225" s="25">
        <v>0</v>
      </c>
      <c r="F225" s="25">
        <f t="shared" si="38"/>
        <v>0</v>
      </c>
      <c r="G225" s="45">
        <f>IF(G215="buy",J215,0)</f>
        <v>0</v>
      </c>
      <c r="H225" s="1"/>
      <c r="I225" s="10"/>
      <c r="J225" s="1" t="str">
        <f>IF(G215="buy","Held","Not Held")</f>
        <v>Not Held</v>
      </c>
    </row>
    <row r="226" spans="2:10" x14ac:dyDescent="0.25">
      <c r="B226" s="8"/>
      <c r="C226" s="1"/>
      <c r="D226" s="115" t="str">
        <f>'Return Profiles'!$E$5</f>
        <v>Education Finance</v>
      </c>
      <c r="E226" s="25">
        <v>0</v>
      </c>
      <c r="F226" s="25">
        <f t="shared" si="38"/>
        <v>0</v>
      </c>
      <c r="G226" s="45">
        <f>IF(G216="buy",J216,0)</f>
        <v>0</v>
      </c>
      <c r="H226" s="1"/>
      <c r="I226" s="10"/>
      <c r="J226" s="1" t="str">
        <f>IF(G216="buy","Held","Not Held")</f>
        <v>Not Held</v>
      </c>
    </row>
    <row r="227" spans="2:10" hidden="1" x14ac:dyDescent="0.25">
      <c r="B227" s="8"/>
      <c r="C227" s="1"/>
      <c r="D227" s="117" t="str">
        <f>'Return Profiles'!$H$5</f>
        <v>Education Finance (add-on 1)</v>
      </c>
      <c r="E227" s="25"/>
      <c r="F227" s="25">
        <f t="shared" si="38"/>
        <v>0</v>
      </c>
      <c r="G227" s="45"/>
      <c r="H227" s="1"/>
      <c r="I227" s="10"/>
      <c r="J227" s="1"/>
    </row>
    <row r="228" spans="2:10" hidden="1" x14ac:dyDescent="0.25">
      <c r="B228" s="8"/>
      <c r="C228" s="1"/>
      <c r="D228" s="117" t="str">
        <f>'Return Profiles'!$I$5</f>
        <v>Education Finance (add-on 2)</v>
      </c>
      <c r="E228" s="25"/>
      <c r="F228" s="25">
        <f t="shared" si="38"/>
        <v>0</v>
      </c>
      <c r="G228" s="45"/>
      <c r="H228" s="1"/>
      <c r="I228" s="10"/>
      <c r="J228" s="1"/>
    </row>
    <row r="229" spans="2:10" x14ac:dyDescent="0.25">
      <c r="B229" s="8"/>
      <c r="C229" s="1"/>
      <c r="D229" s="118" t="str">
        <f>'Return Profiles'!$F$5</f>
        <v>Large Cap ETF</v>
      </c>
      <c r="E229" s="25">
        <v>0</v>
      </c>
      <c r="F229" s="25">
        <f t="shared" si="38"/>
        <v>0</v>
      </c>
      <c r="G229" s="45">
        <f>IF(G219="buy",J219,0)</f>
        <v>0</v>
      </c>
      <c r="H229" s="1"/>
      <c r="I229" s="10"/>
      <c r="J229" s="1" t="str">
        <f>IF(G219="buy","Held","Not Held")</f>
        <v>Not Held</v>
      </c>
    </row>
    <row r="230" spans="2:10" x14ac:dyDescent="0.25">
      <c r="B230" s="8"/>
      <c r="C230" s="1"/>
      <c r="D230" s="30" t="s">
        <v>4</v>
      </c>
      <c r="E230" s="43">
        <f>SUM(E223:E229)</f>
        <v>0</v>
      </c>
      <c r="F230" s="43">
        <f t="shared" si="38"/>
        <v>0</v>
      </c>
      <c r="G230" s="44">
        <f>SUM(G223:G229)</f>
        <v>0</v>
      </c>
      <c r="H230" s="1"/>
      <c r="I230" s="10"/>
    </row>
    <row r="231" spans="2:10" ht="15.75" thickBot="1" x14ac:dyDescent="0.3">
      <c r="B231" s="8"/>
      <c r="C231" s="1"/>
      <c r="D231" s="119" t="s">
        <v>6</v>
      </c>
      <c r="E231" s="46">
        <f>SUM(E222:E229)</f>
        <v>50</v>
      </c>
      <c r="F231" s="46">
        <f t="shared" si="38"/>
        <v>0</v>
      </c>
      <c r="G231" s="47">
        <f>G230+G222</f>
        <v>50</v>
      </c>
      <c r="H231" s="1"/>
      <c r="I231" s="10"/>
    </row>
    <row r="232" spans="2:10" ht="15.75" thickBot="1" x14ac:dyDescent="0.3">
      <c r="B232" s="13"/>
      <c r="C232" s="14"/>
      <c r="D232" s="13" t="s">
        <v>126</v>
      </c>
      <c r="E232" s="14"/>
      <c r="F232" s="14"/>
      <c r="G232" s="156" t="str">
        <f>IF(G222&lt;0,"Error","Ok")</f>
        <v>Ok</v>
      </c>
      <c r="H232" s="14"/>
      <c r="I232" s="15"/>
    </row>
  </sheetData>
  <conditionalFormatting sqref="G25">
    <cfRule type="cellIs" dxfId="449" priority="52" operator="equal">
      <formula>"""Error"""</formula>
    </cfRule>
  </conditionalFormatting>
  <conditionalFormatting sqref="G48">
    <cfRule type="cellIs" dxfId="448" priority="45" operator="equal">
      <formula>"""Error"""</formula>
    </cfRule>
  </conditionalFormatting>
  <conditionalFormatting sqref="G71">
    <cfRule type="cellIs" dxfId="447" priority="40" operator="equal">
      <formula>"""Error"""</formula>
    </cfRule>
  </conditionalFormatting>
  <conditionalFormatting sqref="G94">
    <cfRule type="cellIs" dxfId="446" priority="35" operator="equal">
      <formula>"""Error"""</formula>
    </cfRule>
  </conditionalFormatting>
  <conditionalFormatting sqref="G117">
    <cfRule type="cellIs" dxfId="445" priority="30" operator="equal">
      <formula>"""Error"""</formula>
    </cfRule>
  </conditionalFormatting>
  <conditionalFormatting sqref="G140">
    <cfRule type="cellIs" dxfId="444" priority="25" operator="equal">
      <formula>"""Error"""</formula>
    </cfRule>
  </conditionalFormatting>
  <conditionalFormatting sqref="G163">
    <cfRule type="cellIs" dxfId="443" priority="20" operator="equal">
      <formula>"""Error"""</formula>
    </cfRule>
  </conditionalFormatting>
  <conditionalFormatting sqref="G186">
    <cfRule type="cellIs" dxfId="442" priority="15" operator="equal">
      <formula>"""Error"""</formula>
    </cfRule>
  </conditionalFormatting>
  <conditionalFormatting sqref="G209">
    <cfRule type="cellIs" dxfId="441" priority="10" operator="equal">
      <formula>"""Error"""</formula>
    </cfRule>
  </conditionalFormatting>
  <conditionalFormatting sqref="G232">
    <cfRule type="cellIs" dxfId="440" priority="5" operator="equal">
      <formula>"""Error"""</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50" operator="equal" id="{513447D3-7133-4C43-B05E-9C76075DADE1}">
            <xm:f>'Drop Downs'!$B$6</xm:f>
            <x14:dxf>
              <font>
                <b/>
                <i val="0"/>
                <color theme="0"/>
              </font>
              <fill>
                <patternFill>
                  <bgColor rgb="FF00B050"/>
                </patternFill>
              </fill>
            </x14:dxf>
          </x14:cfRule>
          <x14:cfRule type="cellIs" priority="51" operator="equal" id="{85629F41-2360-4EDC-BBC5-0C493D16A447}">
            <xm:f>'Drop Downs'!$B$5</xm:f>
            <x14:dxf>
              <font>
                <b/>
                <i val="0"/>
                <color theme="0"/>
              </font>
              <fill>
                <patternFill>
                  <bgColor rgb="FFFF0000"/>
                </patternFill>
              </fill>
            </x14:dxf>
          </x14:cfRule>
          <xm:sqref>G25</xm:sqref>
        </x14:conditionalFormatting>
        <x14:conditionalFormatting xmlns:xm="http://schemas.microsoft.com/office/excel/2006/main">
          <x14:cfRule type="cellIs" priority="48" operator="equal" id="{72DD5464-BF20-4CE0-AA25-F4F8A5697A1F}">
            <xm:f>'Drop Downs'!$B$6</xm:f>
            <x14:dxf>
              <font>
                <b/>
                <i val="0"/>
                <color theme="0"/>
              </font>
              <fill>
                <patternFill>
                  <bgColor rgb="FF00B050"/>
                </patternFill>
              </fill>
            </x14:dxf>
          </x14:cfRule>
          <x14:cfRule type="cellIs" priority="49" operator="equal" id="{D329B42B-BA19-4F74-B4F1-C0EC81549665}">
            <xm:f>'Drop Downs'!$B$5</xm:f>
            <x14:dxf>
              <font>
                <b/>
                <i val="0"/>
                <color theme="0"/>
              </font>
              <fill>
                <patternFill>
                  <bgColor rgb="FFFF0000"/>
                </patternFill>
              </fill>
            </x14:dxf>
          </x14:cfRule>
          <xm:sqref>I6:I12</xm:sqref>
        </x14:conditionalFormatting>
        <x14:conditionalFormatting xmlns:xm="http://schemas.microsoft.com/office/excel/2006/main">
          <x14:cfRule type="cellIs" priority="41" operator="equal" id="{C2613A40-5236-4DDA-A830-04F622E2CB27}">
            <xm:f>'Drop Downs'!$B$6</xm:f>
            <x14:dxf>
              <font>
                <b/>
                <i val="0"/>
                <color theme="0"/>
              </font>
              <fill>
                <patternFill>
                  <bgColor rgb="FF00B050"/>
                </patternFill>
              </fill>
            </x14:dxf>
          </x14:cfRule>
          <x14:cfRule type="cellIs" priority="42" operator="equal" id="{78FB7C79-6EFD-4D9E-B510-1C509A72A612}">
            <xm:f>'Drop Downs'!$B$5</xm:f>
            <x14:dxf>
              <font>
                <b/>
                <i val="0"/>
                <color theme="0"/>
              </font>
              <fill>
                <patternFill>
                  <bgColor rgb="FFFF0000"/>
                </patternFill>
              </fill>
            </x14:dxf>
          </x14:cfRule>
          <xm:sqref>I29:I35</xm:sqref>
        </x14:conditionalFormatting>
        <x14:conditionalFormatting xmlns:xm="http://schemas.microsoft.com/office/excel/2006/main">
          <x14:cfRule type="cellIs" priority="43" operator="equal" id="{A1136D59-5427-4ECB-A35C-20C65E201F01}">
            <xm:f>'Drop Downs'!$B$6</xm:f>
            <x14:dxf>
              <font>
                <b/>
                <i val="0"/>
                <color theme="0"/>
              </font>
              <fill>
                <patternFill>
                  <bgColor rgb="FF00B050"/>
                </patternFill>
              </fill>
            </x14:dxf>
          </x14:cfRule>
          <x14:cfRule type="cellIs" priority="44" operator="equal" id="{5591252A-DED4-4504-BBAF-01AD8C22EC11}">
            <xm:f>'Drop Downs'!$B$5</xm:f>
            <x14:dxf>
              <font>
                <b/>
                <i val="0"/>
                <color theme="0"/>
              </font>
              <fill>
                <patternFill>
                  <bgColor rgb="FFFF0000"/>
                </patternFill>
              </fill>
            </x14:dxf>
          </x14:cfRule>
          <xm:sqref>G48</xm:sqref>
        </x14:conditionalFormatting>
        <x14:conditionalFormatting xmlns:xm="http://schemas.microsoft.com/office/excel/2006/main">
          <x14:cfRule type="cellIs" priority="36" operator="equal" id="{1570FEB4-3AAE-4BC0-B03E-B394EBFC6E50}">
            <xm:f>'Drop Downs'!$B$6</xm:f>
            <x14:dxf>
              <font>
                <b/>
                <i val="0"/>
                <color theme="0"/>
              </font>
              <fill>
                <patternFill>
                  <bgColor rgb="FF00B050"/>
                </patternFill>
              </fill>
            </x14:dxf>
          </x14:cfRule>
          <x14:cfRule type="cellIs" priority="37" operator="equal" id="{48D01701-47D4-4B12-A850-49F6D85C2E82}">
            <xm:f>'Drop Downs'!$B$5</xm:f>
            <x14:dxf>
              <font>
                <b/>
                <i val="0"/>
                <color theme="0"/>
              </font>
              <fill>
                <patternFill>
                  <bgColor rgb="FFFF0000"/>
                </patternFill>
              </fill>
            </x14:dxf>
          </x14:cfRule>
          <xm:sqref>I52:I58</xm:sqref>
        </x14:conditionalFormatting>
        <x14:conditionalFormatting xmlns:xm="http://schemas.microsoft.com/office/excel/2006/main">
          <x14:cfRule type="cellIs" priority="38" operator="equal" id="{689B6DDB-02F3-42ED-9622-B05820C2D113}">
            <xm:f>'Drop Downs'!$B$6</xm:f>
            <x14:dxf>
              <font>
                <b/>
                <i val="0"/>
                <color theme="0"/>
              </font>
              <fill>
                <patternFill>
                  <bgColor rgb="FF00B050"/>
                </patternFill>
              </fill>
            </x14:dxf>
          </x14:cfRule>
          <x14:cfRule type="cellIs" priority="39" operator="equal" id="{09D6FA08-407C-4269-890C-FD5EA04D14B6}">
            <xm:f>'Drop Downs'!$B$5</xm:f>
            <x14:dxf>
              <font>
                <b/>
                <i val="0"/>
                <color theme="0"/>
              </font>
              <fill>
                <patternFill>
                  <bgColor rgb="FFFF0000"/>
                </patternFill>
              </fill>
            </x14:dxf>
          </x14:cfRule>
          <xm:sqref>G71</xm:sqref>
        </x14:conditionalFormatting>
        <x14:conditionalFormatting xmlns:xm="http://schemas.microsoft.com/office/excel/2006/main">
          <x14:cfRule type="cellIs" priority="31" operator="equal" id="{6E306E42-74B0-4C6B-9C3F-E3EDBBE8AA76}">
            <xm:f>'Drop Downs'!$B$6</xm:f>
            <x14:dxf>
              <font>
                <b/>
                <i val="0"/>
                <color theme="0"/>
              </font>
              <fill>
                <patternFill>
                  <bgColor rgb="FF00B050"/>
                </patternFill>
              </fill>
            </x14:dxf>
          </x14:cfRule>
          <x14:cfRule type="cellIs" priority="32" operator="equal" id="{055F1683-4D0F-4BDC-B10D-7257E41AB754}">
            <xm:f>'Drop Downs'!$B$5</xm:f>
            <x14:dxf>
              <font>
                <b/>
                <i val="0"/>
                <color theme="0"/>
              </font>
              <fill>
                <patternFill>
                  <bgColor rgb="FFFF0000"/>
                </patternFill>
              </fill>
            </x14:dxf>
          </x14:cfRule>
          <xm:sqref>I75:I81</xm:sqref>
        </x14:conditionalFormatting>
        <x14:conditionalFormatting xmlns:xm="http://schemas.microsoft.com/office/excel/2006/main">
          <x14:cfRule type="cellIs" priority="33" operator="equal" id="{3EF52188-F4D6-45A9-A077-6F4546D1B881}">
            <xm:f>'Drop Downs'!$B$6</xm:f>
            <x14:dxf>
              <font>
                <b/>
                <i val="0"/>
                <color theme="0"/>
              </font>
              <fill>
                <patternFill>
                  <bgColor rgb="FF00B050"/>
                </patternFill>
              </fill>
            </x14:dxf>
          </x14:cfRule>
          <x14:cfRule type="cellIs" priority="34" operator="equal" id="{DA5C7F70-4E22-4869-B9E5-8EC2984779F6}">
            <xm:f>'Drop Downs'!$B$5</xm:f>
            <x14:dxf>
              <font>
                <b/>
                <i val="0"/>
                <color theme="0"/>
              </font>
              <fill>
                <patternFill>
                  <bgColor rgb="FFFF0000"/>
                </patternFill>
              </fill>
            </x14:dxf>
          </x14:cfRule>
          <xm:sqref>G94</xm:sqref>
        </x14:conditionalFormatting>
        <x14:conditionalFormatting xmlns:xm="http://schemas.microsoft.com/office/excel/2006/main">
          <x14:cfRule type="cellIs" priority="26" operator="equal" id="{DA493A8B-E239-4B49-8433-518A69DF19D1}">
            <xm:f>'Drop Downs'!$B$6</xm:f>
            <x14:dxf>
              <font>
                <b/>
                <i val="0"/>
                <color theme="0"/>
              </font>
              <fill>
                <patternFill>
                  <bgColor rgb="FF00B050"/>
                </patternFill>
              </fill>
            </x14:dxf>
          </x14:cfRule>
          <x14:cfRule type="cellIs" priority="27" operator="equal" id="{A927961E-DA9E-47A8-B8A7-2B5274309D71}">
            <xm:f>'Drop Downs'!$B$5</xm:f>
            <x14:dxf>
              <font>
                <b/>
                <i val="0"/>
                <color theme="0"/>
              </font>
              <fill>
                <patternFill>
                  <bgColor rgb="FFFF0000"/>
                </patternFill>
              </fill>
            </x14:dxf>
          </x14:cfRule>
          <xm:sqref>I98:I104</xm:sqref>
        </x14:conditionalFormatting>
        <x14:conditionalFormatting xmlns:xm="http://schemas.microsoft.com/office/excel/2006/main">
          <x14:cfRule type="cellIs" priority="28" operator="equal" id="{CC7C86F2-EC5E-436E-97DB-F065973268E2}">
            <xm:f>'Drop Downs'!$B$6</xm:f>
            <x14:dxf>
              <font>
                <b/>
                <i val="0"/>
                <color theme="0"/>
              </font>
              <fill>
                <patternFill>
                  <bgColor rgb="FF00B050"/>
                </patternFill>
              </fill>
            </x14:dxf>
          </x14:cfRule>
          <x14:cfRule type="cellIs" priority="29" operator="equal" id="{D8187D40-498F-4289-A091-5925055C3EBF}">
            <xm:f>'Drop Downs'!$B$5</xm:f>
            <x14:dxf>
              <font>
                <b/>
                <i val="0"/>
                <color theme="0"/>
              </font>
              <fill>
                <patternFill>
                  <bgColor rgb="FFFF0000"/>
                </patternFill>
              </fill>
            </x14:dxf>
          </x14:cfRule>
          <xm:sqref>G117</xm:sqref>
        </x14:conditionalFormatting>
        <x14:conditionalFormatting xmlns:xm="http://schemas.microsoft.com/office/excel/2006/main">
          <x14:cfRule type="cellIs" priority="21" operator="equal" id="{460E9F19-1FE8-4F06-AD81-165C9F2CEF0B}">
            <xm:f>'Drop Downs'!$B$6</xm:f>
            <x14:dxf>
              <font>
                <b/>
                <i val="0"/>
                <color theme="0"/>
              </font>
              <fill>
                <patternFill>
                  <bgColor rgb="FF00B050"/>
                </patternFill>
              </fill>
            </x14:dxf>
          </x14:cfRule>
          <x14:cfRule type="cellIs" priority="22" operator="equal" id="{A33C7515-4BB0-4CBC-98A5-93DB99E1CF91}">
            <xm:f>'Drop Downs'!$B$5</xm:f>
            <x14:dxf>
              <font>
                <b/>
                <i val="0"/>
                <color theme="0"/>
              </font>
              <fill>
                <patternFill>
                  <bgColor rgb="FFFF0000"/>
                </patternFill>
              </fill>
            </x14:dxf>
          </x14:cfRule>
          <xm:sqref>I121:I127</xm:sqref>
        </x14:conditionalFormatting>
        <x14:conditionalFormatting xmlns:xm="http://schemas.microsoft.com/office/excel/2006/main">
          <x14:cfRule type="cellIs" priority="23" operator="equal" id="{AE7C3470-FA94-484C-99C1-090507A1E899}">
            <xm:f>'Drop Downs'!$B$6</xm:f>
            <x14:dxf>
              <font>
                <b/>
                <i val="0"/>
                <color theme="0"/>
              </font>
              <fill>
                <patternFill>
                  <bgColor rgb="FF00B050"/>
                </patternFill>
              </fill>
            </x14:dxf>
          </x14:cfRule>
          <x14:cfRule type="cellIs" priority="24" operator="equal" id="{8473C3B6-1ACF-459B-9048-4011C4513D67}">
            <xm:f>'Drop Downs'!$B$5</xm:f>
            <x14:dxf>
              <font>
                <b/>
                <i val="0"/>
                <color theme="0"/>
              </font>
              <fill>
                <patternFill>
                  <bgColor rgb="FFFF0000"/>
                </patternFill>
              </fill>
            </x14:dxf>
          </x14:cfRule>
          <xm:sqref>G140</xm:sqref>
        </x14:conditionalFormatting>
        <x14:conditionalFormatting xmlns:xm="http://schemas.microsoft.com/office/excel/2006/main">
          <x14:cfRule type="cellIs" priority="16" operator="equal" id="{8A81F546-747C-46ED-A421-16623AF7A913}">
            <xm:f>'Drop Downs'!$B$6</xm:f>
            <x14:dxf>
              <font>
                <b/>
                <i val="0"/>
                <color theme="0"/>
              </font>
              <fill>
                <patternFill>
                  <bgColor rgb="FF00B050"/>
                </patternFill>
              </fill>
            </x14:dxf>
          </x14:cfRule>
          <x14:cfRule type="cellIs" priority="17" operator="equal" id="{6BBCED44-E3AA-46D0-A0D2-A1ACCCC90507}">
            <xm:f>'Drop Downs'!$B$5</xm:f>
            <x14:dxf>
              <font>
                <b/>
                <i val="0"/>
                <color theme="0"/>
              </font>
              <fill>
                <patternFill>
                  <bgColor rgb="FFFF0000"/>
                </patternFill>
              </fill>
            </x14:dxf>
          </x14:cfRule>
          <xm:sqref>I144:I150</xm:sqref>
        </x14:conditionalFormatting>
        <x14:conditionalFormatting xmlns:xm="http://schemas.microsoft.com/office/excel/2006/main">
          <x14:cfRule type="cellIs" priority="18" operator="equal" id="{11B1BA6E-B254-4195-AF2C-2FC046FAA505}">
            <xm:f>'Drop Downs'!$B$6</xm:f>
            <x14:dxf>
              <font>
                <b/>
                <i val="0"/>
                <color theme="0"/>
              </font>
              <fill>
                <patternFill>
                  <bgColor rgb="FF00B050"/>
                </patternFill>
              </fill>
            </x14:dxf>
          </x14:cfRule>
          <x14:cfRule type="cellIs" priority="19" operator="equal" id="{869E36C4-371C-4027-AA66-D500430239DC}">
            <xm:f>'Drop Downs'!$B$5</xm:f>
            <x14:dxf>
              <font>
                <b/>
                <i val="0"/>
                <color theme="0"/>
              </font>
              <fill>
                <patternFill>
                  <bgColor rgb="FFFF0000"/>
                </patternFill>
              </fill>
            </x14:dxf>
          </x14:cfRule>
          <xm:sqref>G163</xm:sqref>
        </x14:conditionalFormatting>
        <x14:conditionalFormatting xmlns:xm="http://schemas.microsoft.com/office/excel/2006/main">
          <x14:cfRule type="cellIs" priority="11" operator="equal" id="{C09FDFD6-B688-46D7-8DFA-ED01C9BFF816}">
            <xm:f>'Drop Downs'!$B$6</xm:f>
            <x14:dxf>
              <font>
                <b/>
                <i val="0"/>
                <color theme="0"/>
              </font>
              <fill>
                <patternFill>
                  <bgColor rgb="FF00B050"/>
                </patternFill>
              </fill>
            </x14:dxf>
          </x14:cfRule>
          <x14:cfRule type="cellIs" priority="12" operator="equal" id="{9C13FBD2-3DD1-4F3E-BB7C-38A7AD91E31A}">
            <xm:f>'Drop Downs'!$B$5</xm:f>
            <x14:dxf>
              <font>
                <b/>
                <i val="0"/>
                <color theme="0"/>
              </font>
              <fill>
                <patternFill>
                  <bgColor rgb="FFFF0000"/>
                </patternFill>
              </fill>
            </x14:dxf>
          </x14:cfRule>
          <xm:sqref>I167:I173</xm:sqref>
        </x14:conditionalFormatting>
        <x14:conditionalFormatting xmlns:xm="http://schemas.microsoft.com/office/excel/2006/main">
          <x14:cfRule type="cellIs" priority="13" operator="equal" id="{8DC6334B-7048-4F54-B1DE-38EA484BE4D6}">
            <xm:f>'Drop Downs'!$B$6</xm:f>
            <x14:dxf>
              <font>
                <b/>
                <i val="0"/>
                <color theme="0"/>
              </font>
              <fill>
                <patternFill>
                  <bgColor rgb="FF00B050"/>
                </patternFill>
              </fill>
            </x14:dxf>
          </x14:cfRule>
          <x14:cfRule type="cellIs" priority="14" operator="equal" id="{5FDDFA20-8731-4D8A-A661-FC1A5ECCAF4C}">
            <xm:f>'Drop Downs'!$B$5</xm:f>
            <x14:dxf>
              <font>
                <b/>
                <i val="0"/>
                <color theme="0"/>
              </font>
              <fill>
                <patternFill>
                  <bgColor rgb="FFFF0000"/>
                </patternFill>
              </fill>
            </x14:dxf>
          </x14:cfRule>
          <xm:sqref>G186</xm:sqref>
        </x14:conditionalFormatting>
        <x14:conditionalFormatting xmlns:xm="http://schemas.microsoft.com/office/excel/2006/main">
          <x14:cfRule type="cellIs" priority="6" operator="equal" id="{501AFD25-F4F9-41E0-82FF-619C295B679E}">
            <xm:f>'Drop Downs'!$B$6</xm:f>
            <x14:dxf>
              <font>
                <b/>
                <i val="0"/>
                <color theme="0"/>
              </font>
              <fill>
                <patternFill>
                  <bgColor rgb="FF00B050"/>
                </patternFill>
              </fill>
            </x14:dxf>
          </x14:cfRule>
          <x14:cfRule type="cellIs" priority="7" operator="equal" id="{972755CE-C82A-4C20-886F-2700ACCD68ED}">
            <xm:f>'Drop Downs'!$B$5</xm:f>
            <x14:dxf>
              <font>
                <b/>
                <i val="0"/>
                <color theme="0"/>
              </font>
              <fill>
                <patternFill>
                  <bgColor rgb="FFFF0000"/>
                </patternFill>
              </fill>
            </x14:dxf>
          </x14:cfRule>
          <xm:sqref>I190:I196</xm:sqref>
        </x14:conditionalFormatting>
        <x14:conditionalFormatting xmlns:xm="http://schemas.microsoft.com/office/excel/2006/main">
          <x14:cfRule type="cellIs" priority="8" operator="equal" id="{08DCED25-6A46-445F-A7C2-C6BB34CBA664}">
            <xm:f>'Drop Downs'!$B$6</xm:f>
            <x14:dxf>
              <font>
                <b/>
                <i val="0"/>
                <color theme="0"/>
              </font>
              <fill>
                <patternFill>
                  <bgColor rgb="FF00B050"/>
                </patternFill>
              </fill>
            </x14:dxf>
          </x14:cfRule>
          <x14:cfRule type="cellIs" priority="9" operator="equal" id="{D8DD13C9-AE37-48B1-9D0F-9D6ED438A286}">
            <xm:f>'Drop Downs'!$B$5</xm:f>
            <x14:dxf>
              <font>
                <b/>
                <i val="0"/>
                <color theme="0"/>
              </font>
              <fill>
                <patternFill>
                  <bgColor rgb="FFFF0000"/>
                </patternFill>
              </fill>
            </x14:dxf>
          </x14:cfRule>
          <xm:sqref>G209</xm:sqref>
        </x14:conditionalFormatting>
        <x14:conditionalFormatting xmlns:xm="http://schemas.microsoft.com/office/excel/2006/main">
          <x14:cfRule type="cellIs" priority="1" operator="equal" id="{3216664B-A126-4385-A058-A00882EE7861}">
            <xm:f>'Drop Downs'!$B$6</xm:f>
            <x14:dxf>
              <font>
                <b/>
                <i val="0"/>
                <color theme="0"/>
              </font>
              <fill>
                <patternFill>
                  <bgColor rgb="FF00B050"/>
                </patternFill>
              </fill>
            </x14:dxf>
          </x14:cfRule>
          <x14:cfRule type="cellIs" priority="2" operator="equal" id="{9BD8AD74-C8E4-4F7D-A51B-AB2DDDD1DE0F}">
            <xm:f>'Drop Downs'!$B$5</xm:f>
            <x14:dxf>
              <font>
                <b/>
                <i val="0"/>
                <color theme="0"/>
              </font>
              <fill>
                <patternFill>
                  <bgColor rgb="FFFF0000"/>
                </patternFill>
              </fill>
            </x14:dxf>
          </x14:cfRule>
          <xm:sqref>I213:I219</xm:sqref>
        </x14:conditionalFormatting>
        <x14:conditionalFormatting xmlns:xm="http://schemas.microsoft.com/office/excel/2006/main">
          <x14:cfRule type="cellIs" priority="3" operator="equal" id="{6774E544-277D-4F6F-8BF3-01A8FC393856}">
            <xm:f>'Drop Downs'!$B$6</xm:f>
            <x14:dxf>
              <font>
                <b/>
                <i val="0"/>
                <color theme="0"/>
              </font>
              <fill>
                <patternFill>
                  <bgColor rgb="FF00B050"/>
                </patternFill>
              </fill>
            </x14:dxf>
          </x14:cfRule>
          <x14:cfRule type="cellIs" priority="4" operator="equal" id="{B60E3255-5C2E-4C20-BB6A-439667CE2F93}">
            <xm:f>'Drop Downs'!$B$5</xm:f>
            <x14:dxf>
              <font>
                <b/>
                <i val="0"/>
                <color theme="0"/>
              </font>
              <fill>
                <patternFill>
                  <bgColor rgb="FFFF0000"/>
                </patternFill>
              </fill>
            </x14:dxf>
          </x14:cfRule>
          <xm:sqref>G232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Downs'!$B$2</xm:f>
          </x14:formula1>
          <xm:sqref>G6:G12 G144:G150 G167:G173 G190:G196 G29:G35 G52:G58 G75:G81 G98:G104 G121:G127 G213:G219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1:S232"/>
  <sheetViews>
    <sheetView showGridLines="0" zoomScale="75" zoomScaleNormal="75" workbookViewId="0">
      <pane ySplit="1" topLeftCell="A2" activePane="bottomLeft" state="frozen"/>
      <selection activeCell="H217" sqref="H217"/>
      <selection pane="bottomLeft" activeCell="G12" sqref="G12"/>
    </sheetView>
  </sheetViews>
  <sheetFormatPr defaultRowHeight="15" outlineLevelRow="1" outlineLevelCol="1" x14ac:dyDescent="0.25"/>
  <cols>
    <col min="1" max="1" width="2.7109375" customWidth="1"/>
    <col min="2" max="2" width="10" customWidth="1"/>
    <col min="3" max="3" width="19.7109375" customWidth="1"/>
    <col min="4" max="4" width="12.7109375" bestFit="1" customWidth="1"/>
    <col min="5" max="5" width="16.140625" bestFit="1" customWidth="1"/>
    <col min="6" max="6" width="13.28515625" bestFit="1" customWidth="1"/>
    <col min="7" max="8" width="13.140625" customWidth="1"/>
    <col min="9" max="9" width="14" bestFit="1" customWidth="1"/>
    <col min="10" max="10" width="13.42578125" bestFit="1" customWidth="1"/>
    <col min="11" max="11" width="13.28515625" bestFit="1" customWidth="1"/>
    <col min="12" max="12" width="15.28515625" bestFit="1" customWidth="1"/>
    <col min="13" max="14" width="15.28515625" customWidth="1"/>
    <col min="15" max="15" width="27.28515625" hidden="1" customWidth="1" outlineLevel="1"/>
    <col min="16" max="16" width="29.42578125" hidden="1" customWidth="1" outlineLevel="1"/>
    <col min="17" max="17" width="28.7109375" hidden="1" customWidth="1" outlineLevel="1"/>
    <col min="18" max="18" width="30.42578125" hidden="1" customWidth="1" outlineLevel="1"/>
    <col min="19" max="19" width="9.140625" collapsed="1"/>
  </cols>
  <sheetData>
    <row r="1" spans="2:18" x14ac:dyDescent="0.25">
      <c r="B1" s="3" t="s">
        <v>141</v>
      </c>
    </row>
    <row r="3" spans="2:18" ht="15.75" thickBot="1" x14ac:dyDescent="0.3"/>
    <row r="4" spans="2:18" x14ac:dyDescent="0.25">
      <c r="B4" s="5" t="s">
        <v>1</v>
      </c>
      <c r="C4" s="6"/>
      <c r="D4" s="21"/>
      <c r="E4" s="20" t="s">
        <v>21</v>
      </c>
      <c r="F4" s="6"/>
      <c r="G4" s="6"/>
      <c r="H4" s="136"/>
      <c r="I4" s="19"/>
      <c r="J4" s="20" t="s">
        <v>24</v>
      </c>
      <c r="K4" s="6"/>
      <c r="L4" s="6"/>
      <c r="M4" s="6"/>
      <c r="N4" s="19"/>
      <c r="O4" t="s">
        <v>5</v>
      </c>
      <c r="P4" t="s">
        <v>124</v>
      </c>
    </row>
    <row r="5" spans="2:18" ht="45" x14ac:dyDescent="0.25">
      <c r="B5" s="8"/>
      <c r="C5" s="1"/>
      <c r="D5" s="17" t="s">
        <v>27</v>
      </c>
      <c r="E5" s="30" t="s">
        <v>28</v>
      </c>
      <c r="F5" s="17" t="s">
        <v>132</v>
      </c>
      <c r="G5" s="17" t="s">
        <v>18</v>
      </c>
      <c r="H5" s="39" t="s">
        <v>125</v>
      </c>
      <c r="I5" s="155" t="s">
        <v>22</v>
      </c>
      <c r="J5" s="30" t="s">
        <v>23</v>
      </c>
      <c r="K5" s="39" t="s">
        <v>133</v>
      </c>
      <c r="L5" s="39" t="s">
        <v>20</v>
      </c>
      <c r="M5" s="39" t="s">
        <v>31</v>
      </c>
      <c r="N5" s="58" t="s">
        <v>34</v>
      </c>
    </row>
    <row r="6" spans="2:18" x14ac:dyDescent="0.25">
      <c r="B6" s="8"/>
      <c r="C6" s="93" t="str">
        <f>'Return Profiles'!$C$5</f>
        <v>Micro-insurance</v>
      </c>
      <c r="D6" s="126">
        <f>'Return Profiles'!$C$23</f>
        <v>26.373600000000007</v>
      </c>
      <c r="E6" s="31">
        <f>IF(O16="Held",P16,0)</f>
        <v>0</v>
      </c>
      <c r="F6" s="22"/>
      <c r="G6" s="138"/>
      <c r="H6" s="56" t="str">
        <f>IF(G6&gt;E6,"Error","Ok")</f>
        <v>Ok</v>
      </c>
      <c r="I6" s="197">
        <f>SUM(D15+SUM(P6:P12))</f>
        <v>50</v>
      </c>
      <c r="J6" s="28">
        <f>INT(I6/D6)</f>
        <v>1</v>
      </c>
      <c r="K6" s="24"/>
      <c r="L6" s="24"/>
      <c r="M6" s="56" t="str">
        <f>IF(L6&gt;J6,"Error","Ok")</f>
        <v>Ok</v>
      </c>
      <c r="N6" s="197">
        <f>I6-SUMPRODUCT(D6:D12,L6:L12)</f>
        <v>50</v>
      </c>
      <c r="O6" s="95">
        <f>IF(AND(K6="Buy",L6&lt;=J6),L6*D6,0)</f>
        <v>0</v>
      </c>
      <c r="P6" s="95">
        <f>IF(AND(E6&gt;0,F6="Sell"),G6*D6,0)</f>
        <v>0</v>
      </c>
    </row>
    <row r="7" spans="2:18" ht="30" x14ac:dyDescent="0.25">
      <c r="B7" s="11" t="s">
        <v>127</v>
      </c>
      <c r="C7" s="146" t="str">
        <f>'Return Profiles'!$G$5</f>
        <v>Micro-insurance (add-on)</v>
      </c>
      <c r="D7" s="126">
        <f>'Return Profiles'!$G$8</f>
        <v>15</v>
      </c>
      <c r="E7" s="31"/>
      <c r="F7" s="22"/>
      <c r="G7" s="138"/>
      <c r="H7" s="56"/>
      <c r="I7" s="198"/>
      <c r="J7" s="28">
        <f>IF(E6&gt;0,INT(I6/D7),0)</f>
        <v>0</v>
      </c>
      <c r="K7" s="24"/>
      <c r="L7" s="24"/>
      <c r="M7" s="56" t="str">
        <f>IF(L7&gt;J7,"Error","Ok")</f>
        <v>Ok</v>
      </c>
      <c r="N7" s="200"/>
      <c r="O7" s="95">
        <f>IF(AND(K7="Buy",L7&lt;=J7),L7*D7,0)</f>
        <v>0</v>
      </c>
      <c r="P7" s="95">
        <f>IF(AND(E7&gt;0,F7="Sell"),G7*D7,0)</f>
        <v>0</v>
      </c>
    </row>
    <row r="8" spans="2:18" x14ac:dyDescent="0.25">
      <c r="B8" s="8"/>
      <c r="C8" s="93" t="str">
        <f>'Return Profiles'!$D$5</f>
        <v>Social Impact Bond</v>
      </c>
      <c r="D8" s="126">
        <f>'Return Profiles'!$D$23</f>
        <v>30.148399999999992</v>
      </c>
      <c r="E8" s="31">
        <f>IF(O18="Held",P18,0)</f>
        <v>0</v>
      </c>
      <c r="F8" s="22"/>
      <c r="G8" s="138"/>
      <c r="H8" s="56" t="str">
        <f>IF(G8&gt;E8,"Error","Ok")</f>
        <v>Ok</v>
      </c>
      <c r="I8" s="198"/>
      <c r="J8" s="28">
        <f>INT(I6/D8)</f>
        <v>1</v>
      </c>
      <c r="K8" s="24"/>
      <c r="L8" s="24"/>
      <c r="M8" s="56" t="str">
        <f>IF(L8&gt;J8,"Error","Ok")</f>
        <v>Ok</v>
      </c>
      <c r="N8" s="200"/>
      <c r="O8" s="95">
        <f>IF(AND(K8="Buy",L8&lt;=J8),L8*D8,0)</f>
        <v>0</v>
      </c>
      <c r="P8" s="95">
        <f>IF(AND(E8&gt;0,F8="Sell"),G8*D8,0)</f>
        <v>0</v>
      </c>
    </row>
    <row r="9" spans="2:18" x14ac:dyDescent="0.25">
      <c r="B9" s="8"/>
      <c r="C9" s="93" t="str">
        <f>'Return Profiles'!$E$5</f>
        <v>Education Finance</v>
      </c>
      <c r="D9" s="126">
        <f>'Return Profiles'!$E$23</f>
        <v>26.364800000000006</v>
      </c>
      <c r="E9" s="31">
        <f>IF(O19="Held",P19,0)</f>
        <v>0</v>
      </c>
      <c r="F9" s="22"/>
      <c r="G9" s="138"/>
      <c r="H9" s="56" t="str">
        <f>IF(G9&gt;E9,"Error","Ok")</f>
        <v>Ok</v>
      </c>
      <c r="I9" s="198"/>
      <c r="J9" s="28">
        <f>INT(I6/D9)</f>
        <v>1</v>
      </c>
      <c r="K9" s="24"/>
      <c r="L9" s="24"/>
      <c r="M9" s="56" t="str">
        <f>IF(L9&gt;J9,"Error","Ok")</f>
        <v>Ok</v>
      </c>
      <c r="N9" s="200"/>
      <c r="O9" s="95">
        <f>IF(AND(K9="Buy",L9&lt;=J9),L9*D9,0)</f>
        <v>0</v>
      </c>
      <c r="P9" s="95">
        <f>IF(AND(E9&gt;0,F9="Sell"),G9*D9,0)</f>
        <v>0</v>
      </c>
    </row>
    <row r="10" spans="2:18" ht="30" x14ac:dyDescent="0.25">
      <c r="B10" s="11" t="s">
        <v>127</v>
      </c>
      <c r="C10" s="147" t="str">
        <f>'Return Profiles'!$H$5</f>
        <v>Education Finance (add-on 1)</v>
      </c>
      <c r="D10" s="142">
        <f>'Return Profiles'!$H$8</f>
        <v>10</v>
      </c>
      <c r="E10" s="31"/>
      <c r="F10" s="52"/>
      <c r="G10" s="139"/>
      <c r="H10" s="56"/>
      <c r="I10" s="198"/>
      <c r="J10" s="53">
        <f>IF(E9&gt;0,INT(I6/D10),0)</f>
        <v>0</v>
      </c>
      <c r="K10" s="54"/>
      <c r="L10" s="54"/>
      <c r="M10" s="56" t="str">
        <f t="shared" ref="M10:M11" si="0">IF(L10&gt;J10,"Error","Ok")</f>
        <v>Ok</v>
      </c>
      <c r="N10" s="200"/>
      <c r="O10" s="95">
        <f t="shared" ref="O10:O11" si="1">IF(AND(K10="Buy",L10&lt;=J10),L10*D10,0)</f>
        <v>0</v>
      </c>
      <c r="P10" s="95">
        <f t="shared" ref="P10:P11" si="2">IF(AND(E10&gt;0,F10="Sell"),G10*D10,0)</f>
        <v>0</v>
      </c>
    </row>
    <row r="11" spans="2:18" ht="30" x14ac:dyDescent="0.25">
      <c r="B11" s="11" t="s">
        <v>127</v>
      </c>
      <c r="C11" s="147" t="str">
        <f>'Return Profiles'!$I$5</f>
        <v>Education Finance (add-on 2)</v>
      </c>
      <c r="D11" s="142">
        <f>'Return Profiles'!$I$8</f>
        <v>12</v>
      </c>
      <c r="E11" s="31"/>
      <c r="F11" s="52"/>
      <c r="G11" s="139"/>
      <c r="H11" s="56"/>
      <c r="I11" s="198"/>
      <c r="J11" s="53">
        <f>IF(E9&gt;0,INT(I6/D11),0)</f>
        <v>0</v>
      </c>
      <c r="K11" s="54"/>
      <c r="L11" s="54"/>
      <c r="M11" s="56" t="str">
        <f t="shared" si="0"/>
        <v>Ok</v>
      </c>
      <c r="N11" s="200"/>
      <c r="O11" s="95">
        <f t="shared" si="1"/>
        <v>0</v>
      </c>
      <c r="P11" s="95">
        <f t="shared" si="2"/>
        <v>0</v>
      </c>
    </row>
    <row r="12" spans="2:18" ht="15.75" thickBot="1" x14ac:dyDescent="0.3">
      <c r="B12" s="55"/>
      <c r="C12" s="148" t="str">
        <f>'Return Profiles'!$F$5</f>
        <v>Large Cap ETF</v>
      </c>
      <c r="D12" s="127">
        <f>'Return Profiles'!$F$23</f>
        <v>29.108799999999999</v>
      </c>
      <c r="E12" s="32">
        <f>IF(O22="Held",P22,0)</f>
        <v>0</v>
      </c>
      <c r="F12" s="23"/>
      <c r="G12" s="140"/>
      <c r="H12" s="57" t="str">
        <f>IF(G12&gt;E12,"Error","Ok")</f>
        <v>Ok</v>
      </c>
      <c r="I12" s="199"/>
      <c r="J12" s="29">
        <f>INT(I6/D12)</f>
        <v>1</v>
      </c>
      <c r="K12" s="27"/>
      <c r="L12" s="27"/>
      <c r="M12" s="56" t="str">
        <f>IF(L12&gt;J12,"Error","Ok")</f>
        <v>Ok</v>
      </c>
      <c r="N12" s="201"/>
      <c r="O12" s="95">
        <f>IF(AND(K12="Buy",L12&lt;=J12),L12*D12,0)</f>
        <v>0</v>
      </c>
      <c r="P12" s="95">
        <f>IF(AND(E12&gt;0,F12="Sell"),G12*D12,0)</f>
        <v>0</v>
      </c>
    </row>
    <row r="13" spans="2:18" ht="15.75" thickBot="1" x14ac:dyDescent="0.3">
      <c r="B13" s="8"/>
      <c r="C13" s="143"/>
      <c r="D13" s="1"/>
      <c r="E13" s="1"/>
      <c r="F13" s="1"/>
      <c r="G13" s="1"/>
      <c r="H13" s="1"/>
      <c r="I13" s="1"/>
      <c r="J13" s="1"/>
      <c r="K13" s="1"/>
      <c r="L13" s="1"/>
      <c r="M13" s="1"/>
      <c r="N13" s="10"/>
    </row>
    <row r="14" spans="2:18" x14ac:dyDescent="0.25">
      <c r="B14" s="8"/>
      <c r="C14" s="144"/>
      <c r="D14" s="50" t="s">
        <v>128</v>
      </c>
      <c r="E14" s="50" t="s">
        <v>129</v>
      </c>
      <c r="F14" s="36" t="s">
        <v>7</v>
      </c>
      <c r="G14" s="1"/>
      <c r="H14" s="12"/>
      <c r="I14" s="16"/>
      <c r="J14" s="16"/>
      <c r="K14" s="16"/>
      <c r="L14" s="16"/>
      <c r="M14" s="16"/>
      <c r="N14" s="59"/>
      <c r="O14" s="12"/>
      <c r="P14" s="1"/>
    </row>
    <row r="15" spans="2:18" x14ac:dyDescent="0.25">
      <c r="B15" s="8"/>
      <c r="C15" s="120" t="s">
        <v>0</v>
      </c>
      <c r="D15" s="107">
        <f>'Round 0'!G15</f>
        <v>50</v>
      </c>
      <c r="E15" s="107">
        <f>F15-D15</f>
        <v>0</v>
      </c>
      <c r="F15" s="168">
        <f>I6-(SUM(O6:O12))</f>
        <v>50</v>
      </c>
      <c r="G15" s="1"/>
      <c r="H15" s="133"/>
      <c r="I15" s="1"/>
      <c r="J15" s="1"/>
      <c r="K15" s="1"/>
      <c r="L15" s="1"/>
      <c r="M15" s="1"/>
      <c r="N15" s="10"/>
      <c r="O15" s="1" t="s">
        <v>25</v>
      </c>
      <c r="P15" s="16" t="s">
        <v>26</v>
      </c>
      <c r="Q15" t="s">
        <v>29</v>
      </c>
      <c r="R15" t="s">
        <v>30</v>
      </c>
    </row>
    <row r="16" spans="2:18" ht="30" outlineLevel="1" x14ac:dyDescent="0.25">
      <c r="B16" s="8"/>
      <c r="C16" s="149" t="str">
        <f>'Return Profiles'!$C$5</f>
        <v>Micro-insurance</v>
      </c>
      <c r="D16" s="100">
        <f>IF(E6&gt;0,E6*D6,0)</f>
        <v>0</v>
      </c>
      <c r="E16" s="100">
        <f t="shared" ref="E16:E24" si="3">F16-D16</f>
        <v>0</v>
      </c>
      <c r="F16" s="169">
        <f>R16*D6</f>
        <v>0</v>
      </c>
      <c r="G16" s="1"/>
      <c r="H16" s="134"/>
      <c r="I16" s="1"/>
      <c r="J16" s="1"/>
      <c r="K16" s="1"/>
      <c r="L16" s="1"/>
      <c r="M16" s="1"/>
      <c r="N16" s="10"/>
      <c r="O16" s="1" t="str">
        <f>'Round 0'!J16</f>
        <v>Not Held</v>
      </c>
      <c r="P16" s="1">
        <f>'Round 0'!H6</f>
        <v>0</v>
      </c>
      <c r="Q16" t="str">
        <f>IF(R16&gt;0,"Held","Not Held")</f>
        <v>Not Held</v>
      </c>
      <c r="R16">
        <f>L6+E6-G6</f>
        <v>0</v>
      </c>
    </row>
    <row r="17" spans="2:18" ht="30" outlineLevel="1" x14ac:dyDescent="0.25">
      <c r="B17" s="8"/>
      <c r="C17" s="150" t="str">
        <f>'Return Profiles'!$G$5</f>
        <v>Micro-insurance (add-on)</v>
      </c>
      <c r="D17" s="100">
        <f t="shared" ref="D17:D22" si="4">IF(E7&gt;0,E7*D7,0)</f>
        <v>0</v>
      </c>
      <c r="E17" s="100">
        <f t="shared" si="3"/>
        <v>0</v>
      </c>
      <c r="F17" s="169">
        <f>R17*D7</f>
        <v>0</v>
      </c>
      <c r="G17" s="1"/>
      <c r="H17" s="134"/>
      <c r="I17" s="1"/>
      <c r="J17" s="1"/>
      <c r="K17" s="1"/>
      <c r="L17" s="1"/>
      <c r="M17" s="1"/>
      <c r="N17" s="10"/>
      <c r="O17" s="1"/>
      <c r="P17" s="1"/>
      <c r="Q17" t="str">
        <f t="shared" ref="Q17:Q22" si="5">IF(R17&gt;0,"Held","Not Held")</f>
        <v>Not Held</v>
      </c>
      <c r="R17">
        <f t="shared" ref="R17:R22" si="6">L7+E7-G7</f>
        <v>0</v>
      </c>
    </row>
    <row r="18" spans="2:18" ht="30" outlineLevel="1" x14ac:dyDescent="0.25">
      <c r="B18" s="8"/>
      <c r="C18" s="149" t="str">
        <f>'Return Profiles'!$D$5</f>
        <v>Social Impact Bond</v>
      </c>
      <c r="D18" s="100">
        <f t="shared" si="4"/>
        <v>0</v>
      </c>
      <c r="E18" s="100">
        <f t="shared" si="3"/>
        <v>0</v>
      </c>
      <c r="F18" s="169">
        <f>R18*D8</f>
        <v>0</v>
      </c>
      <c r="G18" s="1"/>
      <c r="H18" s="134"/>
      <c r="I18" s="1"/>
      <c r="J18" s="1"/>
      <c r="K18" s="1"/>
      <c r="L18" s="1"/>
      <c r="M18" s="1"/>
      <c r="N18" s="10"/>
      <c r="O18" s="1" t="str">
        <f>'Round 0'!J18</f>
        <v>Not Held</v>
      </c>
      <c r="P18" s="1">
        <f>'Round 0'!H8</f>
        <v>0</v>
      </c>
      <c r="Q18" t="str">
        <f t="shared" si="5"/>
        <v>Not Held</v>
      </c>
      <c r="R18">
        <f t="shared" si="6"/>
        <v>0</v>
      </c>
    </row>
    <row r="19" spans="2:18" outlineLevel="1" x14ac:dyDescent="0.25">
      <c r="B19" s="8"/>
      <c r="C19" s="149" t="str">
        <f>'Return Profiles'!$E$5</f>
        <v>Education Finance</v>
      </c>
      <c r="D19" s="100">
        <f t="shared" si="4"/>
        <v>0</v>
      </c>
      <c r="E19" s="100">
        <f t="shared" si="3"/>
        <v>0</v>
      </c>
      <c r="F19" s="169">
        <f>R19*D9</f>
        <v>0</v>
      </c>
      <c r="G19" s="1"/>
      <c r="H19" s="134"/>
      <c r="I19" s="1"/>
      <c r="J19" s="1"/>
      <c r="K19" s="1"/>
      <c r="L19" s="1"/>
      <c r="M19" s="1"/>
      <c r="N19" s="10"/>
      <c r="O19" s="1" t="str">
        <f>'Round 0'!J19</f>
        <v>Not Held</v>
      </c>
      <c r="P19" s="1">
        <f>'Round 0'!H9</f>
        <v>0</v>
      </c>
      <c r="Q19" t="str">
        <f t="shared" si="5"/>
        <v>Not Held</v>
      </c>
      <c r="R19">
        <f t="shared" si="6"/>
        <v>0</v>
      </c>
    </row>
    <row r="20" spans="2:18" outlineLevel="1" x14ac:dyDescent="0.25">
      <c r="B20" s="8"/>
      <c r="C20" s="151" t="str">
        <f>'Return Profiles'!$H$5</f>
        <v>Education Finance (add-on 1)</v>
      </c>
      <c r="D20" s="100">
        <f t="shared" si="4"/>
        <v>0</v>
      </c>
      <c r="E20" s="100">
        <f t="shared" si="3"/>
        <v>0</v>
      </c>
      <c r="F20" s="169">
        <f t="shared" ref="F20:F21" si="7">R20*D10</f>
        <v>0</v>
      </c>
      <c r="G20" s="1"/>
      <c r="H20" s="134"/>
      <c r="I20" s="1"/>
      <c r="J20" s="1"/>
      <c r="K20" s="1"/>
      <c r="L20" s="1"/>
      <c r="M20" s="1"/>
      <c r="N20" s="10"/>
      <c r="O20" s="1"/>
      <c r="P20" s="1"/>
      <c r="Q20" t="str">
        <f t="shared" si="5"/>
        <v>Not Held</v>
      </c>
      <c r="R20">
        <f t="shared" si="6"/>
        <v>0</v>
      </c>
    </row>
    <row r="21" spans="2:18" outlineLevel="1" x14ac:dyDescent="0.25">
      <c r="B21" s="8"/>
      <c r="C21" s="151" t="str">
        <f>'Return Profiles'!$I$5</f>
        <v>Education Finance (add-on 2)</v>
      </c>
      <c r="D21" s="100">
        <f t="shared" si="4"/>
        <v>0</v>
      </c>
      <c r="E21" s="100">
        <f t="shared" si="3"/>
        <v>0</v>
      </c>
      <c r="F21" s="169">
        <f t="shared" si="7"/>
        <v>0</v>
      </c>
      <c r="G21" s="1"/>
      <c r="H21" s="134"/>
      <c r="I21" s="1"/>
      <c r="J21" s="1"/>
      <c r="K21" s="1"/>
      <c r="L21" s="1"/>
      <c r="M21" s="1"/>
      <c r="N21" s="10"/>
      <c r="O21" s="1"/>
      <c r="P21" s="1"/>
      <c r="Q21" t="str">
        <f t="shared" si="5"/>
        <v>Not Held</v>
      </c>
      <c r="R21">
        <f t="shared" si="6"/>
        <v>0</v>
      </c>
    </row>
    <row r="22" spans="2:18" outlineLevel="1" x14ac:dyDescent="0.25">
      <c r="B22" s="8"/>
      <c r="C22" s="152" t="str">
        <f>'Return Profiles'!$F$5</f>
        <v>Large Cap ETF</v>
      </c>
      <c r="D22" s="100">
        <f t="shared" si="4"/>
        <v>0</v>
      </c>
      <c r="E22" s="100">
        <f t="shared" si="3"/>
        <v>0</v>
      </c>
      <c r="F22" s="169">
        <f>R22*D12</f>
        <v>0</v>
      </c>
      <c r="G22" s="1"/>
      <c r="H22" s="134"/>
      <c r="I22" s="1"/>
      <c r="J22" s="1"/>
      <c r="K22" s="1"/>
      <c r="L22" s="1"/>
      <c r="M22" s="1"/>
      <c r="N22" s="10"/>
      <c r="O22" s="1" t="str">
        <f>'Round 0'!J22</f>
        <v>Not Held</v>
      </c>
      <c r="P22" s="1">
        <f>'Round 0'!H12</f>
        <v>0</v>
      </c>
      <c r="Q22" t="str">
        <f t="shared" si="5"/>
        <v>Not Held</v>
      </c>
      <c r="R22">
        <f t="shared" si="6"/>
        <v>0</v>
      </c>
    </row>
    <row r="23" spans="2:18" x14ac:dyDescent="0.25">
      <c r="B23" s="8"/>
      <c r="C23" s="120" t="s">
        <v>4</v>
      </c>
      <c r="D23" s="107">
        <f>SUM(D16:D22)</f>
        <v>0</v>
      </c>
      <c r="E23" s="107">
        <f t="shared" si="3"/>
        <v>0</v>
      </c>
      <c r="F23" s="168">
        <f>SUM(F16:F22)</f>
        <v>0</v>
      </c>
      <c r="G23" s="1"/>
      <c r="H23" s="133"/>
      <c r="I23" s="1"/>
      <c r="J23" s="1"/>
      <c r="K23" s="1"/>
      <c r="L23" s="1"/>
      <c r="M23" s="1"/>
      <c r="N23" s="10"/>
    </row>
    <row r="24" spans="2:18" ht="15.75" thickBot="1" x14ac:dyDescent="0.3">
      <c r="B24" s="8"/>
      <c r="C24" s="153" t="s">
        <v>6</v>
      </c>
      <c r="D24" s="170">
        <f>SUM(D23,D15)</f>
        <v>50</v>
      </c>
      <c r="E24" s="107">
        <f t="shared" si="3"/>
        <v>0</v>
      </c>
      <c r="F24" s="171">
        <f>SUM(F23,F15)</f>
        <v>50</v>
      </c>
      <c r="G24" s="1"/>
      <c r="H24" s="133"/>
      <c r="I24" s="1"/>
      <c r="J24" s="1"/>
      <c r="K24" s="1"/>
      <c r="L24" s="1"/>
      <c r="M24" s="1"/>
      <c r="N24" s="10"/>
    </row>
    <row r="25" spans="2:18" ht="15.75" thickBot="1" x14ac:dyDescent="0.3">
      <c r="B25" s="13"/>
      <c r="C25" s="145" t="s">
        <v>126</v>
      </c>
      <c r="D25" s="14"/>
      <c r="E25" s="14"/>
      <c r="F25" s="154" t="str">
        <f>IF(OR(H6="Error",H8="Error",H9="Error",H12="Error",M6="Error",M8="Error",M9="Error",M12="Error",F15&lt;0),"Error","Ok")</f>
        <v>Ok</v>
      </c>
      <c r="G25" s="14"/>
      <c r="H25" s="137"/>
      <c r="I25" s="14"/>
      <c r="J25" s="14"/>
      <c r="K25" s="14"/>
      <c r="L25" s="14"/>
      <c r="M25" s="14"/>
      <c r="N25" s="15"/>
    </row>
    <row r="26" spans="2:18" ht="15.75" thickBot="1" x14ac:dyDescent="0.3"/>
    <row r="27" spans="2:18" x14ac:dyDescent="0.25">
      <c r="B27" s="5" t="s">
        <v>9</v>
      </c>
      <c r="C27" s="6"/>
      <c r="D27" s="21"/>
      <c r="E27" s="20" t="s">
        <v>21</v>
      </c>
      <c r="F27" s="6"/>
      <c r="G27" s="6"/>
      <c r="H27" s="136"/>
      <c r="I27" s="19"/>
      <c r="J27" s="20" t="s">
        <v>24</v>
      </c>
      <c r="K27" s="6"/>
      <c r="L27" s="6"/>
      <c r="M27" s="6"/>
      <c r="N27" s="19"/>
      <c r="O27" t="s">
        <v>5</v>
      </c>
      <c r="P27" t="s">
        <v>124</v>
      </c>
    </row>
    <row r="28" spans="2:18" ht="45" x14ac:dyDescent="0.25">
      <c r="B28" s="8"/>
      <c r="C28" s="1"/>
      <c r="D28" s="17" t="s">
        <v>27</v>
      </c>
      <c r="E28" s="30" t="s">
        <v>28</v>
      </c>
      <c r="F28" s="17" t="s">
        <v>132</v>
      </c>
      <c r="G28" s="17" t="s">
        <v>18</v>
      </c>
      <c r="H28" s="39" t="s">
        <v>125</v>
      </c>
      <c r="I28" s="155" t="s">
        <v>22</v>
      </c>
      <c r="J28" s="30" t="s">
        <v>23</v>
      </c>
      <c r="K28" s="39" t="s">
        <v>133</v>
      </c>
      <c r="L28" s="39" t="s">
        <v>20</v>
      </c>
      <c r="M28" s="39" t="s">
        <v>31</v>
      </c>
      <c r="N28" s="58" t="s">
        <v>34</v>
      </c>
    </row>
    <row r="29" spans="2:18" x14ac:dyDescent="0.25">
      <c r="B29" s="8"/>
      <c r="C29" s="93" t="str">
        <f>'Return Profiles'!$C$5</f>
        <v>Micro-insurance</v>
      </c>
      <c r="D29" s="126">
        <f>'Return Profiles'!$C$23</f>
        <v>26.373600000000007</v>
      </c>
      <c r="E29" s="31">
        <f>IF(O39="Held",P39,0)</f>
        <v>0</v>
      </c>
      <c r="F29" s="22"/>
      <c r="G29" s="138"/>
      <c r="H29" s="56" t="str">
        <f>IF(G29&gt;E29,"Error","Ok")</f>
        <v>Ok</v>
      </c>
      <c r="I29" s="197">
        <f>SUM(D38+SUM(P29:P35))</f>
        <v>50</v>
      </c>
      <c r="J29" s="28">
        <f>INT(I29/D29)</f>
        <v>1</v>
      </c>
      <c r="K29" s="24"/>
      <c r="L29" s="24"/>
      <c r="M29" s="56" t="str">
        <f>IF(L29&gt;J29,"Error","Ok")</f>
        <v>Ok</v>
      </c>
      <c r="N29" s="197">
        <f>I29-SUMPRODUCT(D29:D35,L29:L35)</f>
        <v>50</v>
      </c>
      <c r="O29" s="95">
        <f>IF(AND(K29="Buy",L29&lt;=J29),L29*D29,0)</f>
        <v>0</v>
      </c>
      <c r="P29" s="95">
        <f>IF(AND(E29&gt;0,F29="Sell"),G29*D29,0)</f>
        <v>0</v>
      </c>
    </row>
    <row r="30" spans="2:18" ht="30" x14ac:dyDescent="0.25">
      <c r="B30" s="11" t="s">
        <v>127</v>
      </c>
      <c r="C30" s="146" t="str">
        <f>'Return Profiles'!$G$5</f>
        <v>Micro-insurance (add-on)</v>
      </c>
      <c r="D30" s="126">
        <f>'Return Profiles'!$G$8</f>
        <v>15</v>
      </c>
      <c r="E30" s="31"/>
      <c r="F30" s="22"/>
      <c r="G30" s="138"/>
      <c r="H30" s="56"/>
      <c r="I30" s="198"/>
      <c r="J30" s="28">
        <f>IF(E29&gt;0,INT(I29/D30),0)</f>
        <v>0</v>
      </c>
      <c r="K30" s="24"/>
      <c r="L30" s="24"/>
      <c r="M30" s="56" t="str">
        <f>IF(L30&gt;J30,"Error","Ok")</f>
        <v>Ok</v>
      </c>
      <c r="N30" s="200"/>
      <c r="O30" s="95">
        <f>IF(AND(K30="Buy",L30&lt;=J30),L30*D30,0)</f>
        <v>0</v>
      </c>
      <c r="P30" s="95">
        <f>IF(AND(E30&gt;0,F30="Sell"),G30*D30,0)</f>
        <v>0</v>
      </c>
    </row>
    <row r="31" spans="2:18" x14ac:dyDescent="0.25">
      <c r="B31" s="8"/>
      <c r="C31" s="93" t="str">
        <f>'Return Profiles'!$D$5</f>
        <v>Social Impact Bond</v>
      </c>
      <c r="D31" s="126">
        <f>'Return Profiles'!$D$23</f>
        <v>30.148399999999992</v>
      </c>
      <c r="E31" s="31">
        <f>IF(O41="Held",P41,0)</f>
        <v>0</v>
      </c>
      <c r="F31" s="22"/>
      <c r="G31" s="138"/>
      <c r="H31" s="56" t="str">
        <f>IF(G31&gt;E31,"Error","Ok")</f>
        <v>Ok</v>
      </c>
      <c r="I31" s="198"/>
      <c r="J31" s="28">
        <f>INT(I29/D31)</f>
        <v>1</v>
      </c>
      <c r="K31" s="24"/>
      <c r="L31" s="24"/>
      <c r="M31" s="56" t="str">
        <f>IF(L31&gt;J31,"Error","Ok")</f>
        <v>Ok</v>
      </c>
      <c r="N31" s="200"/>
      <c r="O31" s="95">
        <f>IF(AND(K31="Buy",L31&lt;=J31),L31*D31,0)</f>
        <v>0</v>
      </c>
      <c r="P31" s="95">
        <f>IF(AND(E31&gt;0,F31="Sell"),G31*D31,0)</f>
        <v>0</v>
      </c>
    </row>
    <row r="32" spans="2:18" x14ac:dyDescent="0.25">
      <c r="B32" s="8"/>
      <c r="C32" s="93" t="str">
        <f>'Return Profiles'!$E$5</f>
        <v>Education Finance</v>
      </c>
      <c r="D32" s="126">
        <f>'Return Profiles'!$E$23</f>
        <v>26.364800000000006</v>
      </c>
      <c r="E32" s="31">
        <f>IF(O42="Held",P42,0)</f>
        <v>0</v>
      </c>
      <c r="F32" s="22"/>
      <c r="G32" s="138"/>
      <c r="H32" s="56" t="str">
        <f>IF(G32&gt;E32,"Error","Ok")</f>
        <v>Ok</v>
      </c>
      <c r="I32" s="198"/>
      <c r="J32" s="28">
        <f>INT(I29/D32)</f>
        <v>1</v>
      </c>
      <c r="K32" s="24"/>
      <c r="L32" s="24"/>
      <c r="M32" s="56" t="str">
        <f>IF(L32&gt;J32,"Error","Ok")</f>
        <v>Ok</v>
      </c>
      <c r="N32" s="200"/>
      <c r="O32" s="95">
        <f>IF(AND(K32="Buy",L32&lt;=J32),L32*D32,0)</f>
        <v>0</v>
      </c>
      <c r="P32" s="95">
        <f>IF(AND(E32&gt;0,F32="Sell"),G32*D32,0)</f>
        <v>0</v>
      </c>
    </row>
    <row r="33" spans="2:18" ht="30" x14ac:dyDescent="0.25">
      <c r="B33" s="11" t="s">
        <v>127</v>
      </c>
      <c r="C33" s="147" t="str">
        <f>'Return Profiles'!$H$5</f>
        <v>Education Finance (add-on 1)</v>
      </c>
      <c r="D33" s="142">
        <f>'Return Profiles'!$H$8</f>
        <v>10</v>
      </c>
      <c r="E33" s="31"/>
      <c r="F33" s="52"/>
      <c r="G33" s="139"/>
      <c r="H33" s="56"/>
      <c r="I33" s="198"/>
      <c r="J33" s="53">
        <f>IF(E32&gt;0,INT(I29/D33),0)</f>
        <v>0</v>
      </c>
      <c r="K33" s="54"/>
      <c r="L33" s="54"/>
      <c r="M33" s="56" t="str">
        <f t="shared" ref="M33:M34" si="8">IF(L33&gt;J33,"Error","Ok")</f>
        <v>Ok</v>
      </c>
      <c r="N33" s="200"/>
      <c r="O33" s="95">
        <f t="shared" ref="O33:O34" si="9">IF(AND(K33="Buy",L33&lt;=J33),L33*D33,0)</f>
        <v>0</v>
      </c>
      <c r="P33" s="95">
        <f t="shared" ref="P33:P34" si="10">IF(AND(E33&gt;0,F33="Sell"),G33*D33,0)</f>
        <v>0</v>
      </c>
    </row>
    <row r="34" spans="2:18" ht="30" x14ac:dyDescent="0.25">
      <c r="B34" s="11" t="s">
        <v>127</v>
      </c>
      <c r="C34" s="147" t="str">
        <f>'Return Profiles'!$I$5</f>
        <v>Education Finance (add-on 2)</v>
      </c>
      <c r="D34" s="142">
        <f>'Return Profiles'!$I$8</f>
        <v>12</v>
      </c>
      <c r="E34" s="31"/>
      <c r="F34" s="52"/>
      <c r="G34" s="139"/>
      <c r="H34" s="56"/>
      <c r="I34" s="198"/>
      <c r="J34" s="53">
        <f>IF(E32&gt;0,INT(I29/D34),0)</f>
        <v>0</v>
      </c>
      <c r="K34" s="54"/>
      <c r="L34" s="54"/>
      <c r="M34" s="56" t="str">
        <f t="shared" si="8"/>
        <v>Ok</v>
      </c>
      <c r="N34" s="200"/>
      <c r="O34" s="95">
        <f t="shared" si="9"/>
        <v>0</v>
      </c>
      <c r="P34" s="95">
        <f t="shared" si="10"/>
        <v>0</v>
      </c>
    </row>
    <row r="35" spans="2:18" ht="15.75" thickBot="1" x14ac:dyDescent="0.3">
      <c r="B35" s="55"/>
      <c r="C35" s="148" t="str">
        <f>'Return Profiles'!$F$5</f>
        <v>Large Cap ETF</v>
      </c>
      <c r="D35" s="127">
        <f>'Return Profiles'!$F$23</f>
        <v>29.108799999999999</v>
      </c>
      <c r="E35" s="32">
        <f>IF(O45="Held",P45,0)</f>
        <v>0</v>
      </c>
      <c r="F35" s="23"/>
      <c r="G35" s="140"/>
      <c r="H35" s="57" t="str">
        <f>IF(G35&gt;E35,"Error","Ok")</f>
        <v>Ok</v>
      </c>
      <c r="I35" s="199"/>
      <c r="J35" s="29">
        <f>INT(I29/D35)</f>
        <v>1</v>
      </c>
      <c r="K35" s="27"/>
      <c r="L35" s="27"/>
      <c r="M35" s="56" t="str">
        <f>IF(L35&gt;J35,"Error","Ok")</f>
        <v>Ok</v>
      </c>
      <c r="N35" s="201"/>
      <c r="O35" s="95">
        <f>IF(AND(K35="Buy",L35&lt;=J35),L35*D35,0)</f>
        <v>0</v>
      </c>
      <c r="P35" s="95">
        <f>IF(AND(E35&gt;0,F35="Sell"),G35*D35,0)</f>
        <v>0</v>
      </c>
    </row>
    <row r="36" spans="2:18" ht="15.75" thickBot="1" x14ac:dyDescent="0.3">
      <c r="B36" s="8"/>
      <c r="C36" s="143"/>
      <c r="D36" s="1"/>
      <c r="E36" s="1"/>
      <c r="F36" s="1"/>
      <c r="G36" s="1"/>
      <c r="H36" s="1"/>
      <c r="I36" s="1"/>
      <c r="J36" s="1"/>
      <c r="K36" s="1"/>
      <c r="L36" s="1"/>
      <c r="M36" s="1"/>
      <c r="N36" s="10"/>
    </row>
    <row r="37" spans="2:18" x14ac:dyDescent="0.25">
      <c r="B37" s="8"/>
      <c r="C37" s="144"/>
      <c r="D37" s="50" t="s">
        <v>128</v>
      </c>
      <c r="E37" s="50" t="s">
        <v>129</v>
      </c>
      <c r="F37" s="36" t="s">
        <v>7</v>
      </c>
      <c r="G37" s="1"/>
      <c r="H37" s="12"/>
      <c r="I37" s="16"/>
      <c r="J37" s="16"/>
      <c r="K37" s="16"/>
      <c r="L37" s="16"/>
      <c r="M37" s="16"/>
      <c r="N37" s="59"/>
      <c r="O37" s="12"/>
      <c r="P37" s="1"/>
    </row>
    <row r="38" spans="2:18" x14ac:dyDescent="0.25">
      <c r="B38" s="8"/>
      <c r="C38" s="120" t="s">
        <v>0</v>
      </c>
      <c r="D38" s="107">
        <f>'Round 0'!G38</f>
        <v>50</v>
      </c>
      <c r="E38" s="107">
        <f>F38-D38</f>
        <v>0</v>
      </c>
      <c r="F38" s="168">
        <f>I29-(SUM(O29:O35))</f>
        <v>50</v>
      </c>
      <c r="G38" s="1"/>
      <c r="H38" s="133"/>
      <c r="I38" s="1"/>
      <c r="J38" s="1"/>
      <c r="K38" s="1"/>
      <c r="L38" s="1"/>
      <c r="M38" s="1"/>
      <c r="N38" s="10"/>
      <c r="O38" s="1" t="s">
        <v>25</v>
      </c>
      <c r="P38" s="16" t="s">
        <v>26</v>
      </c>
      <c r="Q38" t="s">
        <v>29</v>
      </c>
      <c r="R38" t="s">
        <v>30</v>
      </c>
    </row>
    <row r="39" spans="2:18" ht="30" x14ac:dyDescent="0.25">
      <c r="B39" s="8"/>
      <c r="C39" s="149" t="str">
        <f>'Return Profiles'!$C$5</f>
        <v>Micro-insurance</v>
      </c>
      <c r="D39" s="100">
        <f>IF(E29&gt;0,E29*D29,0)</f>
        <v>0</v>
      </c>
      <c r="E39" s="100">
        <f t="shared" ref="E39:E47" si="11">F39-D39</f>
        <v>0</v>
      </c>
      <c r="F39" s="169">
        <f>R39*D29</f>
        <v>0</v>
      </c>
      <c r="G39" s="1"/>
      <c r="H39" s="134"/>
      <c r="I39" s="1"/>
      <c r="J39" s="1"/>
      <c r="K39" s="1"/>
      <c r="L39" s="1"/>
      <c r="M39" s="1"/>
      <c r="N39" s="10"/>
      <c r="O39" s="1" t="str">
        <f>'Round 0'!J39</f>
        <v>Not Held</v>
      </c>
      <c r="P39" s="1">
        <f>'Round 0'!H29</f>
        <v>0</v>
      </c>
      <c r="Q39" t="str">
        <f>IF(R39&gt;0,"Held","Not Held")</f>
        <v>Not Held</v>
      </c>
      <c r="R39">
        <f>L29+E29-G29</f>
        <v>0</v>
      </c>
    </row>
    <row r="40" spans="2:18" ht="30" x14ac:dyDescent="0.25">
      <c r="B40" s="8"/>
      <c r="C40" s="150" t="str">
        <f>'Return Profiles'!$G$5</f>
        <v>Micro-insurance (add-on)</v>
      </c>
      <c r="D40" s="100">
        <f t="shared" ref="D40:D45" si="12">IF(E30&gt;0,E30*D30,0)</f>
        <v>0</v>
      </c>
      <c r="E40" s="100">
        <f t="shared" si="11"/>
        <v>0</v>
      </c>
      <c r="F40" s="169">
        <f>R40*D30</f>
        <v>0</v>
      </c>
      <c r="G40" s="1"/>
      <c r="H40" s="134"/>
      <c r="I40" s="1"/>
      <c r="J40" s="1"/>
      <c r="K40" s="1"/>
      <c r="L40" s="1"/>
      <c r="M40" s="1"/>
      <c r="N40" s="10"/>
      <c r="O40" s="1"/>
      <c r="P40" s="1"/>
      <c r="Q40" t="str">
        <f t="shared" ref="Q40:Q45" si="13">IF(R40&gt;0,"Held","Not Held")</f>
        <v>Not Held</v>
      </c>
      <c r="R40">
        <f t="shared" ref="R40:R45" si="14">L30+E30-G30</f>
        <v>0</v>
      </c>
    </row>
    <row r="41" spans="2:18" x14ac:dyDescent="0.25">
      <c r="B41" s="8"/>
      <c r="C41" s="149" t="str">
        <f>'Return Profiles'!$D$5</f>
        <v>Social Impact Bond</v>
      </c>
      <c r="D41" s="100">
        <f t="shared" si="12"/>
        <v>0</v>
      </c>
      <c r="E41" s="100">
        <f t="shared" si="11"/>
        <v>0</v>
      </c>
      <c r="F41" s="169">
        <f>R41*D31</f>
        <v>0</v>
      </c>
      <c r="G41" s="1"/>
      <c r="H41" s="134"/>
      <c r="I41" s="1"/>
      <c r="J41" s="1"/>
      <c r="K41" s="1"/>
      <c r="L41" s="1"/>
      <c r="M41" s="1"/>
      <c r="N41" s="10"/>
      <c r="O41" s="1" t="str">
        <f>'Round 0'!J41</f>
        <v>Not Held</v>
      </c>
      <c r="P41" s="1">
        <f>'Round 0'!H31</f>
        <v>0</v>
      </c>
      <c r="Q41" t="str">
        <f t="shared" si="13"/>
        <v>Not Held</v>
      </c>
      <c r="R41">
        <f t="shared" si="14"/>
        <v>0</v>
      </c>
    </row>
    <row r="42" spans="2:18" x14ac:dyDescent="0.25">
      <c r="B42" s="8"/>
      <c r="C42" s="149" t="str">
        <f>'Return Profiles'!$E$5</f>
        <v>Education Finance</v>
      </c>
      <c r="D42" s="100">
        <f t="shared" si="12"/>
        <v>0</v>
      </c>
      <c r="E42" s="100">
        <f t="shared" si="11"/>
        <v>0</v>
      </c>
      <c r="F42" s="169">
        <f>R42*D32</f>
        <v>0</v>
      </c>
      <c r="G42" s="1"/>
      <c r="H42" s="134"/>
      <c r="I42" s="1"/>
      <c r="J42" s="1"/>
      <c r="K42" s="1"/>
      <c r="L42" s="1"/>
      <c r="M42" s="1"/>
      <c r="N42" s="10"/>
      <c r="O42" s="1" t="str">
        <f>'Round 0'!J42</f>
        <v>Not Held</v>
      </c>
      <c r="P42" s="1">
        <f>'Round 0'!H32</f>
        <v>0</v>
      </c>
      <c r="Q42" t="str">
        <f t="shared" si="13"/>
        <v>Not Held</v>
      </c>
      <c r="R42">
        <f t="shared" si="14"/>
        <v>0</v>
      </c>
    </row>
    <row r="43" spans="2:18" ht="30" x14ac:dyDescent="0.25">
      <c r="B43" s="8"/>
      <c r="C43" s="151" t="str">
        <f>'Return Profiles'!$H$5</f>
        <v>Education Finance (add-on 1)</v>
      </c>
      <c r="D43" s="100">
        <f t="shared" si="12"/>
        <v>0</v>
      </c>
      <c r="E43" s="100">
        <f t="shared" si="11"/>
        <v>0</v>
      </c>
      <c r="F43" s="169">
        <f t="shared" ref="F43:F44" si="15">R43*D33</f>
        <v>0</v>
      </c>
      <c r="G43" s="1"/>
      <c r="H43" s="134"/>
      <c r="I43" s="1"/>
      <c r="J43" s="1"/>
      <c r="K43" s="1"/>
      <c r="L43" s="1"/>
      <c r="M43" s="1"/>
      <c r="N43" s="10"/>
      <c r="O43" s="1"/>
      <c r="P43" s="1"/>
      <c r="Q43" t="str">
        <f t="shared" si="13"/>
        <v>Not Held</v>
      </c>
      <c r="R43">
        <f t="shared" si="14"/>
        <v>0</v>
      </c>
    </row>
    <row r="44" spans="2:18" ht="30" x14ac:dyDescent="0.25">
      <c r="B44" s="8"/>
      <c r="C44" s="151" t="str">
        <f>'Return Profiles'!$I$5</f>
        <v>Education Finance (add-on 2)</v>
      </c>
      <c r="D44" s="100">
        <f t="shared" si="12"/>
        <v>0</v>
      </c>
      <c r="E44" s="100">
        <f t="shared" si="11"/>
        <v>0</v>
      </c>
      <c r="F44" s="169">
        <f t="shared" si="15"/>
        <v>0</v>
      </c>
      <c r="G44" s="1"/>
      <c r="H44" s="134"/>
      <c r="I44" s="1"/>
      <c r="J44" s="1"/>
      <c r="K44" s="1"/>
      <c r="L44" s="1"/>
      <c r="M44" s="1"/>
      <c r="N44" s="10"/>
      <c r="O44" s="1"/>
      <c r="P44" s="1"/>
      <c r="Q44" t="str">
        <f t="shared" si="13"/>
        <v>Not Held</v>
      </c>
      <c r="R44">
        <f t="shared" si="14"/>
        <v>0</v>
      </c>
    </row>
    <row r="45" spans="2:18" x14ac:dyDescent="0.25">
      <c r="B45" s="8"/>
      <c r="C45" s="152" t="str">
        <f>'Return Profiles'!$F$5</f>
        <v>Large Cap ETF</v>
      </c>
      <c r="D45" s="100">
        <f t="shared" si="12"/>
        <v>0</v>
      </c>
      <c r="E45" s="100">
        <f t="shared" si="11"/>
        <v>0</v>
      </c>
      <c r="F45" s="169">
        <f>R45*D35</f>
        <v>0</v>
      </c>
      <c r="G45" s="1"/>
      <c r="H45" s="134"/>
      <c r="I45" s="1"/>
      <c r="J45" s="1"/>
      <c r="K45" s="1"/>
      <c r="L45" s="1"/>
      <c r="M45" s="1"/>
      <c r="N45" s="10"/>
      <c r="O45" s="1" t="str">
        <f>'Round 0'!J45</f>
        <v>Not Held</v>
      </c>
      <c r="P45" s="1">
        <f>'Round 0'!H35</f>
        <v>0</v>
      </c>
      <c r="Q45" t="str">
        <f t="shared" si="13"/>
        <v>Not Held</v>
      </c>
      <c r="R45">
        <f t="shared" si="14"/>
        <v>0</v>
      </c>
    </row>
    <row r="46" spans="2:18" x14ac:dyDescent="0.25">
      <c r="B46" s="8"/>
      <c r="C46" s="120" t="s">
        <v>4</v>
      </c>
      <c r="D46" s="107">
        <f>SUM(D39:D45)</f>
        <v>0</v>
      </c>
      <c r="E46" s="107">
        <f t="shared" si="11"/>
        <v>0</v>
      </c>
      <c r="F46" s="168">
        <f>SUM(F39:F45)</f>
        <v>0</v>
      </c>
      <c r="G46" s="1"/>
      <c r="H46" s="133"/>
      <c r="I46" s="1"/>
      <c r="J46" s="1"/>
      <c r="K46" s="1"/>
      <c r="L46" s="1"/>
      <c r="M46" s="1"/>
      <c r="N46" s="10"/>
    </row>
    <row r="47" spans="2:18" ht="15.75" thickBot="1" x14ac:dyDescent="0.3">
      <c r="B47" s="8"/>
      <c r="C47" s="153" t="s">
        <v>6</v>
      </c>
      <c r="D47" s="170">
        <f>SUM(D46,D38)</f>
        <v>50</v>
      </c>
      <c r="E47" s="107">
        <f t="shared" si="11"/>
        <v>0</v>
      </c>
      <c r="F47" s="171">
        <f>SUM(F46,F38)</f>
        <v>50</v>
      </c>
      <c r="G47" s="1"/>
      <c r="H47" s="133"/>
      <c r="I47" s="1"/>
      <c r="J47" s="1"/>
      <c r="K47" s="1"/>
      <c r="L47" s="1"/>
      <c r="M47" s="1"/>
      <c r="N47" s="10"/>
    </row>
    <row r="48" spans="2:18" ht="15.75" thickBot="1" x14ac:dyDescent="0.3">
      <c r="B48" s="13"/>
      <c r="C48" s="145" t="s">
        <v>126</v>
      </c>
      <c r="D48" s="14"/>
      <c r="E48" s="14"/>
      <c r="F48" s="154" t="str">
        <f>IF(OR(H29="Error",H31="Error",H32="Error",H35="Error",M29="Error",M31="Error",M32="Error",M35="Error",F38&lt;0),"Error","Ok")</f>
        <v>Ok</v>
      </c>
      <c r="G48" s="14"/>
      <c r="H48" s="137"/>
      <c r="I48" s="14"/>
      <c r="J48" s="14"/>
      <c r="K48" s="14"/>
      <c r="L48" s="14"/>
      <c r="M48" s="14"/>
      <c r="N48" s="15"/>
    </row>
    <row r="49" spans="2:18" ht="15.75" thickBot="1" x14ac:dyDescent="0.3"/>
    <row r="50" spans="2:18" x14ac:dyDescent="0.25">
      <c r="B50" s="5" t="s">
        <v>10</v>
      </c>
      <c r="C50" s="6"/>
      <c r="D50" s="21"/>
      <c r="E50" s="20" t="s">
        <v>21</v>
      </c>
      <c r="F50" s="6"/>
      <c r="G50" s="6"/>
      <c r="H50" s="136"/>
      <c r="I50" s="19"/>
      <c r="J50" s="20" t="s">
        <v>24</v>
      </c>
      <c r="K50" s="6"/>
      <c r="L50" s="6"/>
      <c r="M50" s="6"/>
      <c r="N50" s="19"/>
      <c r="O50" t="s">
        <v>5</v>
      </c>
      <c r="P50" t="s">
        <v>124</v>
      </c>
    </row>
    <row r="51" spans="2:18" ht="45" x14ac:dyDescent="0.25">
      <c r="B51" s="8"/>
      <c r="C51" s="1"/>
      <c r="D51" s="17" t="s">
        <v>27</v>
      </c>
      <c r="E51" s="30" t="s">
        <v>28</v>
      </c>
      <c r="F51" s="17" t="s">
        <v>132</v>
      </c>
      <c r="G51" s="17" t="s">
        <v>18</v>
      </c>
      <c r="H51" s="39" t="s">
        <v>125</v>
      </c>
      <c r="I51" s="155" t="s">
        <v>22</v>
      </c>
      <c r="J51" s="30" t="s">
        <v>23</v>
      </c>
      <c r="K51" s="39" t="s">
        <v>133</v>
      </c>
      <c r="L51" s="39" t="s">
        <v>20</v>
      </c>
      <c r="M51" s="39" t="s">
        <v>31</v>
      </c>
      <c r="N51" s="58" t="s">
        <v>34</v>
      </c>
    </row>
    <row r="52" spans="2:18" x14ac:dyDescent="0.25">
      <c r="B52" s="8"/>
      <c r="C52" s="93" t="str">
        <f>'Return Profiles'!$C$5</f>
        <v>Micro-insurance</v>
      </c>
      <c r="D52" s="126">
        <f>'Return Profiles'!$C$23</f>
        <v>26.373600000000007</v>
      </c>
      <c r="E52" s="31">
        <f>IF(O62="Held",P62,0)</f>
        <v>0</v>
      </c>
      <c r="F52" s="22"/>
      <c r="G52" s="138"/>
      <c r="H52" s="56" t="str">
        <f>IF(G52&gt;E52,"Error","Ok")</f>
        <v>Ok</v>
      </c>
      <c r="I52" s="197">
        <f>SUM(D61+SUM(P52:P58))</f>
        <v>50</v>
      </c>
      <c r="J52" s="28">
        <f>INT(I52/D52)</f>
        <v>1</v>
      </c>
      <c r="K52" s="24"/>
      <c r="L52" s="24"/>
      <c r="M52" s="56" t="str">
        <f>IF(L52&gt;J52,"Error","Ok")</f>
        <v>Ok</v>
      </c>
      <c r="N52" s="197">
        <f>I52-SUMPRODUCT(D52:D58,L52:L58)</f>
        <v>50</v>
      </c>
      <c r="O52" s="95">
        <f>IF(AND(K52="Buy",L52&lt;=J52),L52*D52,0)</f>
        <v>0</v>
      </c>
      <c r="P52" s="95">
        <f>IF(AND(E52&gt;0,F52="Sell"),G52*D52,0)</f>
        <v>0</v>
      </c>
    </row>
    <row r="53" spans="2:18" ht="30" x14ac:dyDescent="0.25">
      <c r="B53" s="11" t="s">
        <v>127</v>
      </c>
      <c r="C53" s="146" t="str">
        <f>'Return Profiles'!$G$5</f>
        <v>Micro-insurance (add-on)</v>
      </c>
      <c r="D53" s="126">
        <f>'Return Profiles'!$G$8</f>
        <v>15</v>
      </c>
      <c r="E53" s="31"/>
      <c r="F53" s="22"/>
      <c r="G53" s="138"/>
      <c r="H53" s="56"/>
      <c r="I53" s="198"/>
      <c r="J53" s="28">
        <f>IF(E52&gt;0,INT(I52/D53),0)</f>
        <v>0</v>
      </c>
      <c r="K53" s="24"/>
      <c r="L53" s="24"/>
      <c r="M53" s="56" t="str">
        <f>IF(L53&gt;J53,"Error","Ok")</f>
        <v>Ok</v>
      </c>
      <c r="N53" s="200"/>
      <c r="O53" s="95">
        <f>IF(AND(K53="Buy",L53&lt;=J53),L53*D53,0)</f>
        <v>0</v>
      </c>
      <c r="P53" s="95">
        <f>IF(AND(E53&gt;0,F53="Sell"),G53*D53,0)</f>
        <v>0</v>
      </c>
    </row>
    <row r="54" spans="2:18" x14ac:dyDescent="0.25">
      <c r="B54" s="8"/>
      <c r="C54" s="93" t="str">
        <f>'Return Profiles'!$D$5</f>
        <v>Social Impact Bond</v>
      </c>
      <c r="D54" s="126">
        <f>'Return Profiles'!$D$23</f>
        <v>30.148399999999992</v>
      </c>
      <c r="E54" s="31">
        <f>IF(O64="Held",P64,0)</f>
        <v>0</v>
      </c>
      <c r="F54" s="22"/>
      <c r="G54" s="138"/>
      <c r="H54" s="56" t="str">
        <f>IF(G54&gt;E54,"Error","Ok")</f>
        <v>Ok</v>
      </c>
      <c r="I54" s="198"/>
      <c r="J54" s="28">
        <f>INT(I52/D54)</f>
        <v>1</v>
      </c>
      <c r="K54" s="24"/>
      <c r="L54" s="24"/>
      <c r="M54" s="56" t="str">
        <f>IF(L54&gt;J54,"Error","Ok")</f>
        <v>Ok</v>
      </c>
      <c r="N54" s="200"/>
      <c r="O54" s="95">
        <f>IF(AND(K54="Buy",L54&lt;=J54),L54*D54,0)</f>
        <v>0</v>
      </c>
      <c r="P54" s="95">
        <f>IF(AND(E54&gt;0,F54="Sell"),G54*D54,0)</f>
        <v>0</v>
      </c>
    </row>
    <row r="55" spans="2:18" x14ac:dyDescent="0.25">
      <c r="B55" s="8"/>
      <c r="C55" s="93" t="str">
        <f>'Return Profiles'!$E$5</f>
        <v>Education Finance</v>
      </c>
      <c r="D55" s="126">
        <f>'Return Profiles'!$E$23</f>
        <v>26.364800000000006</v>
      </c>
      <c r="E55" s="31">
        <f>IF(O65="Held",P65,0)</f>
        <v>0</v>
      </c>
      <c r="F55" s="22"/>
      <c r="G55" s="138"/>
      <c r="H55" s="56" t="str">
        <f>IF(G55&gt;E55,"Error","Ok")</f>
        <v>Ok</v>
      </c>
      <c r="I55" s="198"/>
      <c r="J55" s="28">
        <f>INT(I52/D55)</f>
        <v>1</v>
      </c>
      <c r="K55" s="24"/>
      <c r="L55" s="24"/>
      <c r="M55" s="56" t="str">
        <f>IF(L55&gt;J55,"Error","Ok")</f>
        <v>Ok</v>
      </c>
      <c r="N55" s="200"/>
      <c r="O55" s="95">
        <f>IF(AND(K55="Buy",L55&lt;=J55),L55*D55,0)</f>
        <v>0</v>
      </c>
      <c r="P55" s="95">
        <f>IF(AND(E55&gt;0,F55="Sell"),G55*D55,0)</f>
        <v>0</v>
      </c>
    </row>
    <row r="56" spans="2:18" ht="30" x14ac:dyDescent="0.25">
      <c r="B56" s="11" t="s">
        <v>127</v>
      </c>
      <c r="C56" s="147" t="str">
        <f>'Return Profiles'!$H$5</f>
        <v>Education Finance (add-on 1)</v>
      </c>
      <c r="D56" s="142">
        <f>'Return Profiles'!$H$8</f>
        <v>10</v>
      </c>
      <c r="E56" s="31"/>
      <c r="F56" s="52"/>
      <c r="G56" s="139"/>
      <c r="H56" s="56"/>
      <c r="I56" s="198"/>
      <c r="J56" s="53">
        <f>IF(E55&gt;0,INT(I52/D56),0)</f>
        <v>0</v>
      </c>
      <c r="K56" s="54"/>
      <c r="L56" s="54"/>
      <c r="M56" s="56" t="str">
        <f t="shared" ref="M56:M57" si="16">IF(L56&gt;J56,"Error","Ok")</f>
        <v>Ok</v>
      </c>
      <c r="N56" s="200"/>
      <c r="O56" s="95">
        <f t="shared" ref="O56:O57" si="17">IF(AND(K56="Buy",L56&lt;=J56),L56*D56,0)</f>
        <v>0</v>
      </c>
      <c r="P56" s="95">
        <f t="shared" ref="P56:P57" si="18">IF(AND(E56&gt;0,F56="Sell"),G56*D56,0)</f>
        <v>0</v>
      </c>
    </row>
    <row r="57" spans="2:18" ht="30" x14ac:dyDescent="0.25">
      <c r="B57" s="11" t="s">
        <v>127</v>
      </c>
      <c r="C57" s="147" t="str">
        <f>'Return Profiles'!$I$5</f>
        <v>Education Finance (add-on 2)</v>
      </c>
      <c r="D57" s="142">
        <f>'Return Profiles'!$I$8</f>
        <v>12</v>
      </c>
      <c r="E57" s="31"/>
      <c r="F57" s="52"/>
      <c r="G57" s="139"/>
      <c r="H57" s="56"/>
      <c r="I57" s="198"/>
      <c r="J57" s="53">
        <f>IF(E55&gt;0,INT(I52/D57),0)</f>
        <v>0</v>
      </c>
      <c r="K57" s="54"/>
      <c r="L57" s="54"/>
      <c r="M57" s="56" t="str">
        <f t="shared" si="16"/>
        <v>Ok</v>
      </c>
      <c r="N57" s="200"/>
      <c r="O57" s="95">
        <f t="shared" si="17"/>
        <v>0</v>
      </c>
      <c r="P57" s="95">
        <f t="shared" si="18"/>
        <v>0</v>
      </c>
    </row>
    <row r="58" spans="2:18" ht="15.75" thickBot="1" x14ac:dyDescent="0.3">
      <c r="B58" s="55"/>
      <c r="C58" s="148" t="str">
        <f>'Return Profiles'!$F$5</f>
        <v>Large Cap ETF</v>
      </c>
      <c r="D58" s="127">
        <f>'Return Profiles'!$F$23</f>
        <v>29.108799999999999</v>
      </c>
      <c r="E58" s="32">
        <f>IF(O68="Held",P68,0)</f>
        <v>0</v>
      </c>
      <c r="F58" s="23"/>
      <c r="G58" s="140"/>
      <c r="H58" s="57" t="str">
        <f>IF(G58&gt;E58,"Error","Ok")</f>
        <v>Ok</v>
      </c>
      <c r="I58" s="199"/>
      <c r="J58" s="29">
        <f>INT(I52/D58)</f>
        <v>1</v>
      </c>
      <c r="K58" s="27"/>
      <c r="L58" s="27"/>
      <c r="M58" s="56" t="str">
        <f>IF(L58&gt;J58,"Error","Ok")</f>
        <v>Ok</v>
      </c>
      <c r="N58" s="201"/>
      <c r="O58" s="95">
        <f>IF(AND(K58="Buy",L58&lt;=J58),L58*D58,0)</f>
        <v>0</v>
      </c>
      <c r="P58" s="95">
        <f>IF(AND(E58&gt;0,F58="Sell"),G58*D58,0)</f>
        <v>0</v>
      </c>
    </row>
    <row r="59" spans="2:18" ht="15.75" thickBot="1" x14ac:dyDescent="0.3">
      <c r="B59" s="8"/>
      <c r="C59" s="143"/>
      <c r="D59" s="1"/>
      <c r="E59" s="1"/>
      <c r="F59" s="1"/>
      <c r="G59" s="1"/>
      <c r="H59" s="1"/>
      <c r="I59" s="1"/>
      <c r="J59" s="1"/>
      <c r="K59" s="1"/>
      <c r="L59" s="1"/>
      <c r="M59" s="1"/>
      <c r="N59" s="10"/>
    </row>
    <row r="60" spans="2:18" x14ac:dyDescent="0.25">
      <c r="B60" s="8"/>
      <c r="C60" s="144"/>
      <c r="D60" s="50" t="s">
        <v>128</v>
      </c>
      <c r="E60" s="50" t="s">
        <v>129</v>
      </c>
      <c r="F60" s="36" t="s">
        <v>7</v>
      </c>
      <c r="G60" s="1"/>
      <c r="H60" s="12"/>
      <c r="I60" s="16"/>
      <c r="J60" s="16"/>
      <c r="K60" s="16"/>
      <c r="L60" s="16"/>
      <c r="M60" s="16"/>
      <c r="N60" s="59"/>
      <c r="O60" s="12"/>
      <c r="P60" s="1"/>
    </row>
    <row r="61" spans="2:18" x14ac:dyDescent="0.25">
      <c r="B61" s="8"/>
      <c r="C61" s="120" t="s">
        <v>0</v>
      </c>
      <c r="D61" s="107">
        <f>'Round 0'!G61</f>
        <v>50</v>
      </c>
      <c r="E61" s="107">
        <f>F61-D61</f>
        <v>0</v>
      </c>
      <c r="F61" s="168">
        <f>I52-(SUM(O52:O58))</f>
        <v>50</v>
      </c>
      <c r="G61" s="1"/>
      <c r="H61" s="133"/>
      <c r="I61" s="1"/>
      <c r="J61" s="1"/>
      <c r="K61" s="1"/>
      <c r="L61" s="1"/>
      <c r="M61" s="1"/>
      <c r="N61" s="10"/>
      <c r="O61" s="1" t="s">
        <v>25</v>
      </c>
      <c r="P61" s="16" t="s">
        <v>26</v>
      </c>
      <c r="Q61" t="s">
        <v>29</v>
      </c>
      <c r="R61" t="s">
        <v>30</v>
      </c>
    </row>
    <row r="62" spans="2:18" x14ac:dyDescent="0.25">
      <c r="B62" s="8"/>
      <c r="C62" s="149" t="str">
        <f>'Return Profiles'!$C$5</f>
        <v>Micro-insurance</v>
      </c>
      <c r="D62" s="100">
        <f>IF(E52&gt;0,E52*D52,0)</f>
        <v>0</v>
      </c>
      <c r="E62" s="100">
        <f t="shared" ref="E62:E70" si="19">F62-D62</f>
        <v>0</v>
      </c>
      <c r="F62" s="169">
        <f>R62*D52</f>
        <v>0</v>
      </c>
      <c r="G62" s="1"/>
      <c r="H62" s="134"/>
      <c r="I62" s="1"/>
      <c r="J62" s="1"/>
      <c r="K62" s="1"/>
      <c r="L62" s="1"/>
      <c r="M62" s="1"/>
      <c r="N62" s="10"/>
      <c r="O62" s="1" t="str">
        <f>'Round 0'!J62</f>
        <v>Not Held</v>
      </c>
      <c r="P62" s="1">
        <f>'Round 0'!H52</f>
        <v>0</v>
      </c>
      <c r="Q62" t="str">
        <f>IF(R62&gt;0,"Held","Not Held")</f>
        <v>Not Held</v>
      </c>
      <c r="R62">
        <f>L52+E52-G52</f>
        <v>0</v>
      </c>
    </row>
    <row r="63" spans="2:18" ht="30" x14ac:dyDescent="0.25">
      <c r="B63" s="8"/>
      <c r="C63" s="150" t="str">
        <f>'Return Profiles'!$G$5</f>
        <v>Micro-insurance (add-on)</v>
      </c>
      <c r="D63" s="100">
        <f t="shared" ref="D63:D68" si="20">IF(E53&gt;0,E53*D53,0)</f>
        <v>0</v>
      </c>
      <c r="E63" s="100">
        <f t="shared" si="19"/>
        <v>0</v>
      </c>
      <c r="F63" s="169">
        <f>R63*D53</f>
        <v>0</v>
      </c>
      <c r="G63" s="1"/>
      <c r="H63" s="134"/>
      <c r="I63" s="1"/>
      <c r="J63" s="1"/>
      <c r="K63" s="1"/>
      <c r="L63" s="1"/>
      <c r="M63" s="1"/>
      <c r="N63" s="10"/>
      <c r="O63" s="1"/>
      <c r="P63" s="1"/>
      <c r="Q63" t="str">
        <f t="shared" ref="Q63:Q68" si="21">IF(R63&gt;0,"Held","Not Held")</f>
        <v>Not Held</v>
      </c>
      <c r="R63">
        <f t="shared" ref="R63:R68" si="22">L53+E53-G53</f>
        <v>0</v>
      </c>
    </row>
    <row r="64" spans="2:18" x14ac:dyDescent="0.25">
      <c r="B64" s="8"/>
      <c r="C64" s="149" t="str">
        <f>'Return Profiles'!$D$5</f>
        <v>Social Impact Bond</v>
      </c>
      <c r="D64" s="100">
        <f t="shared" si="20"/>
        <v>0</v>
      </c>
      <c r="E64" s="100">
        <f t="shared" si="19"/>
        <v>0</v>
      </c>
      <c r="F64" s="169">
        <f>R64*D54</f>
        <v>0</v>
      </c>
      <c r="G64" s="1"/>
      <c r="H64" s="134"/>
      <c r="I64" s="1"/>
      <c r="J64" s="1"/>
      <c r="K64" s="1"/>
      <c r="L64" s="1"/>
      <c r="M64" s="1"/>
      <c r="N64" s="10"/>
      <c r="O64" s="1" t="str">
        <f>'Round 0'!J64</f>
        <v>Not Held</v>
      </c>
      <c r="P64" s="1">
        <f>'Round 0'!H54</f>
        <v>0</v>
      </c>
      <c r="Q64" t="str">
        <f t="shared" si="21"/>
        <v>Not Held</v>
      </c>
      <c r="R64">
        <f t="shared" si="22"/>
        <v>0</v>
      </c>
    </row>
    <row r="65" spans="2:18" x14ac:dyDescent="0.25">
      <c r="B65" s="8"/>
      <c r="C65" s="149" t="str">
        <f>'Return Profiles'!$E$5</f>
        <v>Education Finance</v>
      </c>
      <c r="D65" s="100">
        <f t="shared" si="20"/>
        <v>0</v>
      </c>
      <c r="E65" s="100">
        <f t="shared" si="19"/>
        <v>0</v>
      </c>
      <c r="F65" s="169">
        <f>R65*D55</f>
        <v>0</v>
      </c>
      <c r="G65" s="1"/>
      <c r="H65" s="134"/>
      <c r="I65" s="1"/>
      <c r="J65" s="1"/>
      <c r="K65" s="1"/>
      <c r="L65" s="1"/>
      <c r="M65" s="1"/>
      <c r="N65" s="10"/>
      <c r="O65" s="1" t="str">
        <f>'Round 0'!J65</f>
        <v>Not Held</v>
      </c>
      <c r="P65" s="1">
        <f>'Round 0'!H55</f>
        <v>0</v>
      </c>
      <c r="Q65" t="str">
        <f t="shared" si="21"/>
        <v>Not Held</v>
      </c>
      <c r="R65">
        <f t="shared" si="22"/>
        <v>0</v>
      </c>
    </row>
    <row r="66" spans="2:18" ht="30" x14ac:dyDescent="0.25">
      <c r="B66" s="8"/>
      <c r="C66" s="151" t="str">
        <f>'Return Profiles'!$H$5</f>
        <v>Education Finance (add-on 1)</v>
      </c>
      <c r="D66" s="100">
        <f t="shared" si="20"/>
        <v>0</v>
      </c>
      <c r="E66" s="100">
        <f t="shared" si="19"/>
        <v>0</v>
      </c>
      <c r="F66" s="169">
        <f t="shared" ref="F66:F67" si="23">R66*D56</f>
        <v>0</v>
      </c>
      <c r="G66" s="1"/>
      <c r="H66" s="134"/>
      <c r="I66" s="1"/>
      <c r="J66" s="1"/>
      <c r="K66" s="1"/>
      <c r="L66" s="1"/>
      <c r="M66" s="1"/>
      <c r="N66" s="10"/>
      <c r="O66" s="1"/>
      <c r="P66" s="1"/>
      <c r="Q66" t="str">
        <f t="shared" si="21"/>
        <v>Not Held</v>
      </c>
      <c r="R66">
        <f t="shared" si="22"/>
        <v>0</v>
      </c>
    </row>
    <row r="67" spans="2:18" ht="30" x14ac:dyDescent="0.25">
      <c r="B67" s="8"/>
      <c r="C67" s="151" t="str">
        <f>'Return Profiles'!$I$5</f>
        <v>Education Finance (add-on 2)</v>
      </c>
      <c r="D67" s="100">
        <f t="shared" si="20"/>
        <v>0</v>
      </c>
      <c r="E67" s="100">
        <f t="shared" si="19"/>
        <v>0</v>
      </c>
      <c r="F67" s="169">
        <f t="shared" si="23"/>
        <v>0</v>
      </c>
      <c r="G67" s="1"/>
      <c r="H67" s="134"/>
      <c r="I67" s="1"/>
      <c r="J67" s="1"/>
      <c r="K67" s="1"/>
      <c r="L67" s="1"/>
      <c r="M67" s="1"/>
      <c r="N67" s="10"/>
      <c r="O67" s="1"/>
      <c r="P67" s="1"/>
      <c r="Q67" t="str">
        <f t="shared" si="21"/>
        <v>Not Held</v>
      </c>
      <c r="R67">
        <f t="shared" si="22"/>
        <v>0</v>
      </c>
    </row>
    <row r="68" spans="2:18" x14ac:dyDescent="0.25">
      <c r="B68" s="8"/>
      <c r="C68" s="152" t="str">
        <f>'Return Profiles'!$F$5</f>
        <v>Large Cap ETF</v>
      </c>
      <c r="D68" s="100">
        <f t="shared" si="20"/>
        <v>0</v>
      </c>
      <c r="E68" s="100">
        <f t="shared" si="19"/>
        <v>0</v>
      </c>
      <c r="F68" s="169">
        <f>R68*D58</f>
        <v>0</v>
      </c>
      <c r="G68" s="1"/>
      <c r="H68" s="134"/>
      <c r="I68" s="1"/>
      <c r="J68" s="1"/>
      <c r="K68" s="1"/>
      <c r="L68" s="1"/>
      <c r="M68" s="1"/>
      <c r="N68" s="10"/>
      <c r="O68" s="1" t="str">
        <f>'Round 0'!J68</f>
        <v>Not Held</v>
      </c>
      <c r="P68" s="1">
        <f>'Round 0'!H58</f>
        <v>0</v>
      </c>
      <c r="Q68" t="str">
        <f t="shared" si="21"/>
        <v>Not Held</v>
      </c>
      <c r="R68">
        <f t="shared" si="22"/>
        <v>0</v>
      </c>
    </row>
    <row r="69" spans="2:18" x14ac:dyDescent="0.25">
      <c r="B69" s="8"/>
      <c r="C69" s="120" t="s">
        <v>4</v>
      </c>
      <c r="D69" s="107">
        <f>SUM(D62:D68)</f>
        <v>0</v>
      </c>
      <c r="E69" s="107">
        <f t="shared" si="19"/>
        <v>0</v>
      </c>
      <c r="F69" s="168">
        <f>SUM(F62:F68)</f>
        <v>0</v>
      </c>
      <c r="G69" s="1"/>
      <c r="H69" s="133"/>
      <c r="I69" s="1"/>
      <c r="J69" s="1"/>
      <c r="K69" s="1"/>
      <c r="L69" s="1"/>
      <c r="M69" s="1"/>
      <c r="N69" s="10"/>
    </row>
    <row r="70" spans="2:18" ht="15.75" thickBot="1" x14ac:dyDescent="0.3">
      <c r="B70" s="8"/>
      <c r="C70" s="153" t="s">
        <v>6</v>
      </c>
      <c r="D70" s="170">
        <f>SUM(D69,D61)</f>
        <v>50</v>
      </c>
      <c r="E70" s="107">
        <f t="shared" si="19"/>
        <v>0</v>
      </c>
      <c r="F70" s="171">
        <f>SUM(F69,F61)</f>
        <v>50</v>
      </c>
      <c r="G70" s="1"/>
      <c r="H70" s="133"/>
      <c r="I70" s="1"/>
      <c r="J70" s="1"/>
      <c r="K70" s="1"/>
      <c r="L70" s="1"/>
      <c r="M70" s="1"/>
      <c r="N70" s="10"/>
    </row>
    <row r="71" spans="2:18" ht="15.75" thickBot="1" x14ac:dyDescent="0.3">
      <c r="B71" s="13"/>
      <c r="C71" s="145" t="s">
        <v>126</v>
      </c>
      <c r="D71" s="14"/>
      <c r="E71" s="14"/>
      <c r="F71" s="154" t="str">
        <f>IF(OR(H52="Error",H54="Error",H55="Error",H58="Error",M52="Error",M54="Error",M55="Error",M58="Error",F61&lt;0),"Error","Ok")</f>
        <v>Ok</v>
      </c>
      <c r="G71" s="14"/>
      <c r="H71" s="137"/>
      <c r="I71" s="14"/>
      <c r="J71" s="14"/>
      <c r="K71" s="14"/>
      <c r="L71" s="14"/>
      <c r="M71" s="14"/>
      <c r="N71" s="15"/>
    </row>
    <row r="72" spans="2:18" ht="15.75" thickBot="1" x14ac:dyDescent="0.3"/>
    <row r="73" spans="2:18" x14ac:dyDescent="0.25">
      <c r="B73" s="5" t="s">
        <v>11</v>
      </c>
      <c r="C73" s="6"/>
      <c r="D73" s="21"/>
      <c r="E73" s="20" t="s">
        <v>21</v>
      </c>
      <c r="F73" s="6"/>
      <c r="G73" s="6"/>
      <c r="H73" s="136"/>
      <c r="I73" s="19"/>
      <c r="J73" s="20" t="s">
        <v>24</v>
      </c>
      <c r="K73" s="6"/>
      <c r="L73" s="6"/>
      <c r="M73" s="6"/>
      <c r="N73" s="19"/>
      <c r="O73" t="s">
        <v>5</v>
      </c>
      <c r="P73" t="s">
        <v>124</v>
      </c>
    </row>
    <row r="74" spans="2:18" ht="45" x14ac:dyDescent="0.25">
      <c r="B74" s="8"/>
      <c r="C74" s="1"/>
      <c r="D74" s="17" t="s">
        <v>27</v>
      </c>
      <c r="E74" s="30" t="s">
        <v>28</v>
      </c>
      <c r="F74" s="17" t="s">
        <v>132</v>
      </c>
      <c r="G74" s="17" t="s">
        <v>18</v>
      </c>
      <c r="H74" s="39" t="s">
        <v>125</v>
      </c>
      <c r="I74" s="155" t="s">
        <v>22</v>
      </c>
      <c r="J74" s="30" t="s">
        <v>23</v>
      </c>
      <c r="K74" s="39" t="s">
        <v>133</v>
      </c>
      <c r="L74" s="39" t="s">
        <v>20</v>
      </c>
      <c r="M74" s="39" t="s">
        <v>31</v>
      </c>
      <c r="N74" s="58" t="s">
        <v>34</v>
      </c>
    </row>
    <row r="75" spans="2:18" x14ac:dyDescent="0.25">
      <c r="B75" s="8"/>
      <c r="C75" s="93" t="str">
        <f>'Return Profiles'!$C$5</f>
        <v>Micro-insurance</v>
      </c>
      <c r="D75" s="126">
        <f>'Return Profiles'!$C$23</f>
        <v>26.373600000000007</v>
      </c>
      <c r="E75" s="31">
        <f>IF(O85="Held",P85,0)</f>
        <v>0</v>
      </c>
      <c r="F75" s="22"/>
      <c r="G75" s="138"/>
      <c r="H75" s="56" t="str">
        <f>IF(G75&gt;E75,"Error","Ok")</f>
        <v>Ok</v>
      </c>
      <c r="I75" s="197">
        <f>SUM(D84+SUM(P75:P81))</f>
        <v>50</v>
      </c>
      <c r="J75" s="28">
        <f>INT(I75/D75)</f>
        <v>1</v>
      </c>
      <c r="K75" s="24"/>
      <c r="L75" s="24"/>
      <c r="M75" s="56" t="str">
        <f>IF(L75&gt;J75,"Error","Ok")</f>
        <v>Ok</v>
      </c>
      <c r="N75" s="197">
        <f>I75-SUMPRODUCT(D75:D81,L75:L81)</f>
        <v>50</v>
      </c>
      <c r="O75" s="95">
        <f>IF(AND(K75="Buy",L75&lt;=J75),L75*D75,0)</f>
        <v>0</v>
      </c>
      <c r="P75" s="95">
        <f>IF(AND(E75&gt;0,F75="Sell"),G75*D75,0)</f>
        <v>0</v>
      </c>
    </row>
    <row r="76" spans="2:18" ht="30" x14ac:dyDescent="0.25">
      <c r="B76" s="11" t="s">
        <v>127</v>
      </c>
      <c r="C76" s="146" t="str">
        <f>'Return Profiles'!$G$5</f>
        <v>Micro-insurance (add-on)</v>
      </c>
      <c r="D76" s="126">
        <f>'Return Profiles'!$G$8</f>
        <v>15</v>
      </c>
      <c r="E76" s="31"/>
      <c r="F76" s="22"/>
      <c r="G76" s="138"/>
      <c r="H76" s="56"/>
      <c r="I76" s="198"/>
      <c r="J76" s="28">
        <f>IF(E75&gt;0,INT(I75/D76),0)</f>
        <v>0</v>
      </c>
      <c r="K76" s="24"/>
      <c r="L76" s="24"/>
      <c r="M76" s="56" t="str">
        <f>IF(L76&gt;J76,"Error","Ok")</f>
        <v>Ok</v>
      </c>
      <c r="N76" s="200"/>
      <c r="O76" s="95">
        <f>IF(AND(K76="Buy",L76&lt;=J76),L76*D76,0)</f>
        <v>0</v>
      </c>
      <c r="P76" s="95">
        <f>IF(AND(E76&gt;0,F76="Sell"),G76*D76,0)</f>
        <v>0</v>
      </c>
    </row>
    <row r="77" spans="2:18" x14ac:dyDescent="0.25">
      <c r="B77" s="8"/>
      <c r="C77" s="93" t="str">
        <f>'Return Profiles'!$D$5</f>
        <v>Social Impact Bond</v>
      </c>
      <c r="D77" s="126">
        <f>'Return Profiles'!$D$23</f>
        <v>30.148399999999992</v>
      </c>
      <c r="E77" s="31">
        <f>IF(O87="Held",P87,0)</f>
        <v>0</v>
      </c>
      <c r="F77" s="22"/>
      <c r="G77" s="138"/>
      <c r="H77" s="56" t="str">
        <f>IF(G77&gt;E77,"Error","Ok")</f>
        <v>Ok</v>
      </c>
      <c r="I77" s="198"/>
      <c r="J77" s="28">
        <f>INT(I75/D77)</f>
        <v>1</v>
      </c>
      <c r="K77" s="24"/>
      <c r="L77" s="24"/>
      <c r="M77" s="56" t="str">
        <f>IF(L77&gt;J77,"Error","Ok")</f>
        <v>Ok</v>
      </c>
      <c r="N77" s="200"/>
      <c r="O77" s="95">
        <f>IF(AND(K77="Buy",L77&lt;=J77),L77*D77,0)</f>
        <v>0</v>
      </c>
      <c r="P77" s="95">
        <f>IF(AND(E77&gt;0,F77="Sell"),G77*D77,0)</f>
        <v>0</v>
      </c>
    </row>
    <row r="78" spans="2:18" x14ac:dyDescent="0.25">
      <c r="B78" s="8"/>
      <c r="C78" s="93" t="str">
        <f>'Return Profiles'!$E$5</f>
        <v>Education Finance</v>
      </c>
      <c r="D78" s="126">
        <f>'Return Profiles'!$E$23</f>
        <v>26.364800000000006</v>
      </c>
      <c r="E78" s="31">
        <f>IF(O88="Held",P88,0)</f>
        <v>0</v>
      </c>
      <c r="F78" s="22"/>
      <c r="G78" s="138"/>
      <c r="H78" s="56" t="str">
        <f>IF(G78&gt;E78,"Error","Ok")</f>
        <v>Ok</v>
      </c>
      <c r="I78" s="198"/>
      <c r="J78" s="28">
        <f>INT(I75/D78)</f>
        <v>1</v>
      </c>
      <c r="K78" s="24"/>
      <c r="L78" s="24"/>
      <c r="M78" s="56" t="str">
        <f>IF(L78&gt;J78,"Error","Ok")</f>
        <v>Ok</v>
      </c>
      <c r="N78" s="200"/>
      <c r="O78" s="95">
        <f>IF(AND(K78="Buy",L78&lt;=J78),L78*D78,0)</f>
        <v>0</v>
      </c>
      <c r="P78" s="95">
        <f>IF(AND(E78&gt;0,F78="Sell"),G78*D78,0)</f>
        <v>0</v>
      </c>
    </row>
    <row r="79" spans="2:18" ht="30" x14ac:dyDescent="0.25">
      <c r="B79" s="11" t="s">
        <v>127</v>
      </c>
      <c r="C79" s="147" t="str">
        <f>'Return Profiles'!$H$5</f>
        <v>Education Finance (add-on 1)</v>
      </c>
      <c r="D79" s="142">
        <f>'Return Profiles'!$H$8</f>
        <v>10</v>
      </c>
      <c r="E79" s="31"/>
      <c r="F79" s="52"/>
      <c r="G79" s="139"/>
      <c r="H79" s="56"/>
      <c r="I79" s="198"/>
      <c r="J79" s="53">
        <f>IF(E78&gt;0,INT(I75/D79),0)</f>
        <v>0</v>
      </c>
      <c r="K79" s="54"/>
      <c r="L79" s="54"/>
      <c r="M79" s="56" t="str">
        <f t="shared" ref="M79:M80" si="24">IF(L79&gt;J79,"Error","Ok")</f>
        <v>Ok</v>
      </c>
      <c r="N79" s="200"/>
      <c r="O79" s="95">
        <f t="shared" ref="O79:O80" si="25">IF(AND(K79="Buy",L79&lt;=J79),L79*D79,0)</f>
        <v>0</v>
      </c>
      <c r="P79" s="95">
        <f t="shared" ref="P79:P80" si="26">IF(AND(E79&gt;0,F79="Sell"),G79*D79,0)</f>
        <v>0</v>
      </c>
    </row>
    <row r="80" spans="2:18" ht="30" x14ac:dyDescent="0.25">
      <c r="B80" s="11" t="s">
        <v>127</v>
      </c>
      <c r="C80" s="147" t="str">
        <f>'Return Profiles'!$I$5</f>
        <v>Education Finance (add-on 2)</v>
      </c>
      <c r="D80" s="142">
        <f>'Return Profiles'!$I$8</f>
        <v>12</v>
      </c>
      <c r="E80" s="31"/>
      <c r="F80" s="52"/>
      <c r="G80" s="139"/>
      <c r="H80" s="56"/>
      <c r="I80" s="198"/>
      <c r="J80" s="53">
        <f>IF(E78&gt;0,INT(I75/D80),0)</f>
        <v>0</v>
      </c>
      <c r="K80" s="54"/>
      <c r="L80" s="54"/>
      <c r="M80" s="56" t="str">
        <f t="shared" si="24"/>
        <v>Ok</v>
      </c>
      <c r="N80" s="200"/>
      <c r="O80" s="95">
        <f t="shared" si="25"/>
        <v>0</v>
      </c>
      <c r="P80" s="95">
        <f t="shared" si="26"/>
        <v>0</v>
      </c>
    </row>
    <row r="81" spans="2:18" ht="15.75" thickBot="1" x14ac:dyDescent="0.3">
      <c r="B81" s="55"/>
      <c r="C81" s="148" t="str">
        <f>'Return Profiles'!$F$5</f>
        <v>Large Cap ETF</v>
      </c>
      <c r="D81" s="127">
        <f>'Return Profiles'!$F$23</f>
        <v>29.108799999999999</v>
      </c>
      <c r="E81" s="32">
        <f>IF(O91="Held",P91,0)</f>
        <v>0</v>
      </c>
      <c r="F81" s="23"/>
      <c r="G81" s="140"/>
      <c r="H81" s="57" t="str">
        <f>IF(G81&gt;E81,"Error","Ok")</f>
        <v>Ok</v>
      </c>
      <c r="I81" s="199"/>
      <c r="J81" s="29">
        <f>INT(I75/D81)</f>
        <v>1</v>
      </c>
      <c r="K81" s="27"/>
      <c r="L81" s="27"/>
      <c r="M81" s="56" t="str">
        <f>IF(L81&gt;J81,"Error","Ok")</f>
        <v>Ok</v>
      </c>
      <c r="N81" s="201"/>
      <c r="O81" s="95">
        <f>IF(AND(K81="Buy",L81&lt;=J81),L81*D81,0)</f>
        <v>0</v>
      </c>
      <c r="P81" s="95">
        <f>IF(AND(E81&gt;0,F81="Sell"),G81*D81,0)</f>
        <v>0</v>
      </c>
    </row>
    <row r="82" spans="2:18" ht="15.75" thickBot="1" x14ac:dyDescent="0.3">
      <c r="B82" s="8"/>
      <c r="C82" s="143"/>
      <c r="D82" s="1"/>
      <c r="E82" s="1"/>
      <c r="F82" s="1"/>
      <c r="G82" s="1"/>
      <c r="H82" s="1"/>
      <c r="I82" s="1"/>
      <c r="J82" s="1"/>
      <c r="K82" s="1"/>
      <c r="L82" s="1"/>
      <c r="M82" s="1"/>
      <c r="N82" s="10"/>
    </row>
    <row r="83" spans="2:18" x14ac:dyDescent="0.25">
      <c r="B83" s="8"/>
      <c r="C83" s="144"/>
      <c r="D83" s="50" t="s">
        <v>128</v>
      </c>
      <c r="E83" s="50" t="s">
        <v>129</v>
      </c>
      <c r="F83" s="36" t="s">
        <v>7</v>
      </c>
      <c r="G83" s="1"/>
      <c r="H83" s="12"/>
      <c r="I83" s="16"/>
      <c r="J83" s="16"/>
      <c r="K83" s="16"/>
      <c r="L83" s="16"/>
      <c r="M83" s="16"/>
      <c r="N83" s="59"/>
      <c r="O83" s="12"/>
      <c r="P83" s="1"/>
    </row>
    <row r="84" spans="2:18" x14ac:dyDescent="0.25">
      <c r="B84" s="8"/>
      <c r="C84" s="120" t="s">
        <v>0</v>
      </c>
      <c r="D84" s="107">
        <f>'Round 0'!G84</f>
        <v>50</v>
      </c>
      <c r="E84" s="107">
        <f>F84-D84</f>
        <v>0</v>
      </c>
      <c r="F84" s="168">
        <f>I75-(SUM(O75:O81))</f>
        <v>50</v>
      </c>
      <c r="G84" s="1"/>
      <c r="H84" s="133"/>
      <c r="I84" s="1"/>
      <c r="J84" s="1"/>
      <c r="K84" s="1"/>
      <c r="L84" s="1"/>
      <c r="M84" s="1"/>
      <c r="N84" s="10"/>
      <c r="O84" s="1" t="s">
        <v>25</v>
      </c>
      <c r="P84" s="16" t="s">
        <v>26</v>
      </c>
      <c r="Q84" t="s">
        <v>29</v>
      </c>
      <c r="R84" t="s">
        <v>30</v>
      </c>
    </row>
    <row r="85" spans="2:18" x14ac:dyDescent="0.25">
      <c r="B85" s="8"/>
      <c r="C85" s="149" t="str">
        <f>'Return Profiles'!$C$5</f>
        <v>Micro-insurance</v>
      </c>
      <c r="D85" s="100">
        <f>IF(E75&gt;0,E75*D75,0)</f>
        <v>0</v>
      </c>
      <c r="E85" s="100">
        <f t="shared" ref="E85:E93" si="27">F85-D85</f>
        <v>0</v>
      </c>
      <c r="F85" s="169">
        <f>R85*D75</f>
        <v>0</v>
      </c>
      <c r="G85" s="1"/>
      <c r="H85" s="134"/>
      <c r="I85" s="1"/>
      <c r="J85" s="1"/>
      <c r="K85" s="1"/>
      <c r="L85" s="1"/>
      <c r="M85" s="1"/>
      <c r="N85" s="10"/>
      <c r="O85" s="1" t="str">
        <f>'Round 0'!J85</f>
        <v>Not Held</v>
      </c>
      <c r="P85" s="1">
        <f>'Round 0'!H75</f>
        <v>0</v>
      </c>
      <c r="Q85" t="str">
        <f>IF(R85&gt;0,"Held","Not Held")</f>
        <v>Not Held</v>
      </c>
      <c r="R85">
        <f>L75+E75-G75</f>
        <v>0</v>
      </c>
    </row>
    <row r="86" spans="2:18" ht="30" x14ac:dyDescent="0.25">
      <c r="B86" s="8"/>
      <c r="C86" s="150" t="str">
        <f>'Return Profiles'!$G$5</f>
        <v>Micro-insurance (add-on)</v>
      </c>
      <c r="D86" s="100">
        <f t="shared" ref="D86:D91" si="28">IF(E76&gt;0,E76*D76,0)</f>
        <v>0</v>
      </c>
      <c r="E86" s="100">
        <f t="shared" si="27"/>
        <v>0</v>
      </c>
      <c r="F86" s="169">
        <f>R86*D76</f>
        <v>0</v>
      </c>
      <c r="G86" s="1"/>
      <c r="H86" s="134"/>
      <c r="I86" s="1"/>
      <c r="J86" s="1"/>
      <c r="K86" s="1"/>
      <c r="L86" s="1"/>
      <c r="M86" s="1"/>
      <c r="N86" s="10"/>
      <c r="O86" s="1"/>
      <c r="P86" s="1"/>
      <c r="Q86" t="str">
        <f t="shared" ref="Q86:Q91" si="29">IF(R86&gt;0,"Held","Not Held")</f>
        <v>Not Held</v>
      </c>
      <c r="R86">
        <f t="shared" ref="R86:R91" si="30">L76+E76-G76</f>
        <v>0</v>
      </c>
    </row>
    <row r="87" spans="2:18" x14ac:dyDescent="0.25">
      <c r="B87" s="8"/>
      <c r="C87" s="149" t="str">
        <f>'Return Profiles'!$D$5</f>
        <v>Social Impact Bond</v>
      </c>
      <c r="D87" s="100">
        <f t="shared" si="28"/>
        <v>0</v>
      </c>
      <c r="E87" s="100">
        <f t="shared" si="27"/>
        <v>0</v>
      </c>
      <c r="F87" s="169">
        <f>R87*D77</f>
        <v>0</v>
      </c>
      <c r="G87" s="1"/>
      <c r="H87" s="134"/>
      <c r="I87" s="1"/>
      <c r="J87" s="1"/>
      <c r="K87" s="1"/>
      <c r="L87" s="1"/>
      <c r="M87" s="1"/>
      <c r="N87" s="10"/>
      <c r="O87" s="1" t="str">
        <f>'Round 0'!J87</f>
        <v>Not Held</v>
      </c>
      <c r="P87" s="1">
        <f>'Round 0'!H77</f>
        <v>0</v>
      </c>
      <c r="Q87" t="str">
        <f t="shared" si="29"/>
        <v>Not Held</v>
      </c>
      <c r="R87">
        <f t="shared" si="30"/>
        <v>0</v>
      </c>
    </row>
    <row r="88" spans="2:18" x14ac:dyDescent="0.25">
      <c r="B88" s="8"/>
      <c r="C88" s="149" t="str">
        <f>'Return Profiles'!$E$5</f>
        <v>Education Finance</v>
      </c>
      <c r="D88" s="100">
        <f t="shared" si="28"/>
        <v>0</v>
      </c>
      <c r="E88" s="100">
        <f t="shared" si="27"/>
        <v>0</v>
      </c>
      <c r="F88" s="169">
        <f>R88*D78</f>
        <v>0</v>
      </c>
      <c r="G88" s="1"/>
      <c r="H88" s="134"/>
      <c r="I88" s="1"/>
      <c r="J88" s="1"/>
      <c r="K88" s="1"/>
      <c r="L88" s="1"/>
      <c r="M88" s="1"/>
      <c r="N88" s="10"/>
      <c r="O88" s="1" t="str">
        <f>'Round 0'!J88</f>
        <v>Not Held</v>
      </c>
      <c r="P88" s="1">
        <f>'Round 0'!H78</f>
        <v>0</v>
      </c>
      <c r="Q88" t="str">
        <f t="shared" si="29"/>
        <v>Not Held</v>
      </c>
      <c r="R88">
        <f t="shared" si="30"/>
        <v>0</v>
      </c>
    </row>
    <row r="89" spans="2:18" ht="30" x14ac:dyDescent="0.25">
      <c r="B89" s="8"/>
      <c r="C89" s="151" t="str">
        <f>'Return Profiles'!$H$5</f>
        <v>Education Finance (add-on 1)</v>
      </c>
      <c r="D89" s="100">
        <f t="shared" si="28"/>
        <v>0</v>
      </c>
      <c r="E89" s="100">
        <f t="shared" si="27"/>
        <v>0</v>
      </c>
      <c r="F89" s="169">
        <f t="shared" ref="F89:F90" si="31">R89*D79</f>
        <v>0</v>
      </c>
      <c r="G89" s="1"/>
      <c r="H89" s="134"/>
      <c r="I89" s="1"/>
      <c r="J89" s="1"/>
      <c r="K89" s="1"/>
      <c r="L89" s="1"/>
      <c r="M89" s="1"/>
      <c r="N89" s="10"/>
      <c r="O89" s="1"/>
      <c r="P89" s="1"/>
      <c r="Q89" t="str">
        <f t="shared" si="29"/>
        <v>Not Held</v>
      </c>
      <c r="R89">
        <f t="shared" si="30"/>
        <v>0</v>
      </c>
    </row>
    <row r="90" spans="2:18" ht="30" x14ac:dyDescent="0.25">
      <c r="B90" s="8"/>
      <c r="C90" s="151" t="str">
        <f>'Return Profiles'!$I$5</f>
        <v>Education Finance (add-on 2)</v>
      </c>
      <c r="D90" s="100">
        <f t="shared" si="28"/>
        <v>0</v>
      </c>
      <c r="E90" s="100">
        <f t="shared" si="27"/>
        <v>0</v>
      </c>
      <c r="F90" s="169">
        <f t="shared" si="31"/>
        <v>0</v>
      </c>
      <c r="G90" s="1"/>
      <c r="H90" s="134"/>
      <c r="I90" s="1"/>
      <c r="J90" s="1"/>
      <c r="K90" s="1"/>
      <c r="L90" s="1"/>
      <c r="M90" s="1"/>
      <c r="N90" s="10"/>
      <c r="O90" s="1"/>
      <c r="P90" s="1"/>
      <c r="Q90" t="str">
        <f t="shared" si="29"/>
        <v>Not Held</v>
      </c>
      <c r="R90">
        <f t="shared" si="30"/>
        <v>0</v>
      </c>
    </row>
    <row r="91" spans="2:18" x14ac:dyDescent="0.25">
      <c r="B91" s="8"/>
      <c r="C91" s="152" t="str">
        <f>'Return Profiles'!$F$5</f>
        <v>Large Cap ETF</v>
      </c>
      <c r="D91" s="100">
        <f t="shared" si="28"/>
        <v>0</v>
      </c>
      <c r="E91" s="100">
        <f t="shared" si="27"/>
        <v>0</v>
      </c>
      <c r="F91" s="169">
        <f>R91*D81</f>
        <v>0</v>
      </c>
      <c r="G91" s="1"/>
      <c r="H91" s="134"/>
      <c r="I91" s="1"/>
      <c r="J91" s="1"/>
      <c r="K91" s="1"/>
      <c r="L91" s="1"/>
      <c r="M91" s="1"/>
      <c r="N91" s="10"/>
      <c r="O91" s="1" t="str">
        <f>'Round 0'!J91</f>
        <v>Not Held</v>
      </c>
      <c r="P91" s="1">
        <f>'Round 0'!H81</f>
        <v>0</v>
      </c>
      <c r="Q91" t="str">
        <f t="shared" si="29"/>
        <v>Not Held</v>
      </c>
      <c r="R91">
        <f t="shared" si="30"/>
        <v>0</v>
      </c>
    </row>
    <row r="92" spans="2:18" x14ac:dyDescent="0.25">
      <c r="B92" s="8"/>
      <c r="C92" s="120" t="s">
        <v>4</v>
      </c>
      <c r="D92" s="107">
        <f>SUM(D85:D91)</f>
        <v>0</v>
      </c>
      <c r="E92" s="107">
        <f t="shared" si="27"/>
        <v>0</v>
      </c>
      <c r="F92" s="168">
        <f>SUM(F85:F91)</f>
        <v>0</v>
      </c>
      <c r="G92" s="1"/>
      <c r="H92" s="133"/>
      <c r="I92" s="1"/>
      <c r="J92" s="1"/>
      <c r="K92" s="1"/>
      <c r="L92" s="1"/>
      <c r="M92" s="1"/>
      <c r="N92" s="10"/>
    </row>
    <row r="93" spans="2:18" ht="15.75" thickBot="1" x14ac:dyDescent="0.3">
      <c r="B93" s="8"/>
      <c r="C93" s="153" t="s">
        <v>6</v>
      </c>
      <c r="D93" s="170">
        <f>SUM(D92,D84)</f>
        <v>50</v>
      </c>
      <c r="E93" s="107">
        <f t="shared" si="27"/>
        <v>0</v>
      </c>
      <c r="F93" s="171">
        <f>SUM(F92,F84)</f>
        <v>50</v>
      </c>
      <c r="G93" s="1"/>
      <c r="H93" s="133"/>
      <c r="I93" s="1"/>
      <c r="J93" s="1"/>
      <c r="K93" s="1"/>
      <c r="L93" s="1"/>
      <c r="M93" s="1"/>
      <c r="N93" s="10"/>
    </row>
    <row r="94" spans="2:18" ht="15.75" thickBot="1" x14ac:dyDescent="0.3">
      <c r="B94" s="13"/>
      <c r="C94" s="145" t="s">
        <v>126</v>
      </c>
      <c r="D94" s="14"/>
      <c r="E94" s="14"/>
      <c r="F94" s="154" t="str">
        <f>IF(OR(H75="Error",H77="Error",H78="Error",H81="Error",M75="Error",M77="Error",M78="Error",M81="Error",F84&lt;0),"Error","Ok")</f>
        <v>Ok</v>
      </c>
      <c r="G94" s="14"/>
      <c r="H94" s="137"/>
      <c r="I94" s="14"/>
      <c r="J94" s="14"/>
      <c r="K94" s="14"/>
      <c r="L94" s="14"/>
      <c r="M94" s="14"/>
      <c r="N94" s="15"/>
    </row>
    <row r="95" spans="2:18" ht="15.75" thickBot="1" x14ac:dyDescent="0.3"/>
    <row r="96" spans="2:18" x14ac:dyDescent="0.25">
      <c r="B96" s="5" t="s">
        <v>12</v>
      </c>
      <c r="C96" s="6"/>
      <c r="D96" s="21"/>
      <c r="E96" s="20" t="s">
        <v>21</v>
      </c>
      <c r="F96" s="6"/>
      <c r="G96" s="6"/>
      <c r="H96" s="136"/>
      <c r="I96" s="19"/>
      <c r="J96" s="20" t="s">
        <v>24</v>
      </c>
      <c r="K96" s="6"/>
      <c r="L96" s="6"/>
      <c r="M96" s="6"/>
      <c r="N96" s="19"/>
      <c r="O96" t="s">
        <v>5</v>
      </c>
      <c r="P96" t="s">
        <v>124</v>
      </c>
    </row>
    <row r="97" spans="2:18" ht="45" x14ac:dyDescent="0.25">
      <c r="B97" s="8"/>
      <c r="C97" s="1"/>
      <c r="D97" s="17" t="s">
        <v>27</v>
      </c>
      <c r="E97" s="30" t="s">
        <v>28</v>
      </c>
      <c r="F97" s="17" t="s">
        <v>132</v>
      </c>
      <c r="G97" s="17" t="s">
        <v>18</v>
      </c>
      <c r="H97" s="39" t="s">
        <v>125</v>
      </c>
      <c r="I97" s="155" t="s">
        <v>22</v>
      </c>
      <c r="J97" s="30" t="s">
        <v>23</v>
      </c>
      <c r="K97" s="39" t="s">
        <v>133</v>
      </c>
      <c r="L97" s="39" t="s">
        <v>20</v>
      </c>
      <c r="M97" s="39" t="s">
        <v>31</v>
      </c>
      <c r="N97" s="58" t="s">
        <v>34</v>
      </c>
    </row>
    <row r="98" spans="2:18" x14ac:dyDescent="0.25">
      <c r="B98" s="8"/>
      <c r="C98" s="93" t="str">
        <f>'Return Profiles'!$C$5</f>
        <v>Micro-insurance</v>
      </c>
      <c r="D98" s="126">
        <f>'Return Profiles'!$C$23</f>
        <v>26.373600000000007</v>
      </c>
      <c r="E98" s="31">
        <f>IF(O108="Held",P108,0)</f>
        <v>0</v>
      </c>
      <c r="F98" s="22"/>
      <c r="G98" s="138"/>
      <c r="H98" s="56" t="str">
        <f>IF(G98&gt;E98,"Error","Ok")</f>
        <v>Ok</v>
      </c>
      <c r="I98" s="197">
        <f>SUM(D107+SUM(P98:P104))</f>
        <v>50</v>
      </c>
      <c r="J98" s="28">
        <f>INT(I98/D98)</f>
        <v>1</v>
      </c>
      <c r="K98" s="24"/>
      <c r="L98" s="24"/>
      <c r="M98" s="56" t="str">
        <f>IF(L98&gt;J98,"Error","Ok")</f>
        <v>Ok</v>
      </c>
      <c r="N98" s="197">
        <f>I98-SUMPRODUCT(D98:D104,L98:L104)</f>
        <v>50</v>
      </c>
      <c r="O98" s="95">
        <f>IF(AND(K98="Buy",L98&lt;=J98),L98*D98,0)</f>
        <v>0</v>
      </c>
      <c r="P98" s="95">
        <f>IF(AND(E98&gt;0,F98="Sell"),G98*D98,0)</f>
        <v>0</v>
      </c>
    </row>
    <row r="99" spans="2:18" ht="30" x14ac:dyDescent="0.25">
      <c r="B99" s="11" t="s">
        <v>127</v>
      </c>
      <c r="C99" s="146" t="str">
        <f>'Return Profiles'!$G$5</f>
        <v>Micro-insurance (add-on)</v>
      </c>
      <c r="D99" s="126">
        <f>'Return Profiles'!$G$8</f>
        <v>15</v>
      </c>
      <c r="E99" s="31"/>
      <c r="F99" s="22"/>
      <c r="G99" s="138"/>
      <c r="H99" s="56"/>
      <c r="I99" s="198"/>
      <c r="J99" s="28">
        <f>IF(E98&gt;0,INT(I98/D99),0)</f>
        <v>0</v>
      </c>
      <c r="K99" s="24"/>
      <c r="L99" s="24"/>
      <c r="M99" s="56" t="str">
        <f>IF(L99&gt;J99,"Error","Ok")</f>
        <v>Ok</v>
      </c>
      <c r="N99" s="200"/>
      <c r="O99" s="95">
        <f>IF(AND(K99="Buy",L99&lt;=J99),L99*D99,0)</f>
        <v>0</v>
      </c>
      <c r="P99" s="95">
        <f>IF(AND(E99&gt;0,F99="Sell"),G99*D99,0)</f>
        <v>0</v>
      </c>
    </row>
    <row r="100" spans="2:18" x14ac:dyDescent="0.25">
      <c r="B100" s="8"/>
      <c r="C100" s="93" t="str">
        <f>'Return Profiles'!$D$5</f>
        <v>Social Impact Bond</v>
      </c>
      <c r="D100" s="126">
        <f>'Return Profiles'!$D$23</f>
        <v>30.148399999999992</v>
      </c>
      <c r="E100" s="31">
        <f>IF(O110="Held",P110,0)</f>
        <v>0</v>
      </c>
      <c r="F100" s="22"/>
      <c r="G100" s="138"/>
      <c r="H100" s="56" t="str">
        <f>IF(G100&gt;E100,"Error","Ok")</f>
        <v>Ok</v>
      </c>
      <c r="I100" s="198"/>
      <c r="J100" s="28">
        <f>INT(I98/D100)</f>
        <v>1</v>
      </c>
      <c r="K100" s="24"/>
      <c r="L100" s="24"/>
      <c r="M100" s="56" t="str">
        <f>IF(L100&gt;J100,"Error","Ok")</f>
        <v>Ok</v>
      </c>
      <c r="N100" s="200"/>
      <c r="O100" s="95">
        <f>IF(AND(K100="Buy",L100&lt;=J100),L100*D100,0)</f>
        <v>0</v>
      </c>
      <c r="P100" s="95">
        <f>IF(AND(E100&gt;0,F100="Sell"),G100*D100,0)</f>
        <v>0</v>
      </c>
    </row>
    <row r="101" spans="2:18" x14ac:dyDescent="0.25">
      <c r="B101" s="8"/>
      <c r="C101" s="93" t="str">
        <f>'Return Profiles'!$E$5</f>
        <v>Education Finance</v>
      </c>
      <c r="D101" s="126">
        <f>'Return Profiles'!$E$23</f>
        <v>26.364800000000006</v>
      </c>
      <c r="E101" s="31">
        <f>IF(O111="Held",P111,0)</f>
        <v>0</v>
      </c>
      <c r="F101" s="22"/>
      <c r="G101" s="138"/>
      <c r="H101" s="56" t="str">
        <f>IF(G101&gt;E101,"Error","Ok")</f>
        <v>Ok</v>
      </c>
      <c r="I101" s="198"/>
      <c r="J101" s="28">
        <f>INT(I98/D101)</f>
        <v>1</v>
      </c>
      <c r="K101" s="24"/>
      <c r="L101" s="24"/>
      <c r="M101" s="56" t="str">
        <f>IF(L101&gt;J101,"Error","Ok")</f>
        <v>Ok</v>
      </c>
      <c r="N101" s="200"/>
      <c r="O101" s="95">
        <f>IF(AND(K101="Buy",L101&lt;=J101),L101*D101,0)</f>
        <v>0</v>
      </c>
      <c r="P101" s="95">
        <f>IF(AND(E101&gt;0,F101="Sell"),G101*D101,0)</f>
        <v>0</v>
      </c>
    </row>
    <row r="102" spans="2:18" ht="30" x14ac:dyDescent="0.25">
      <c r="B102" s="11" t="s">
        <v>127</v>
      </c>
      <c r="C102" s="147" t="str">
        <f>'Return Profiles'!$H$5</f>
        <v>Education Finance (add-on 1)</v>
      </c>
      <c r="D102" s="142">
        <f>'Return Profiles'!$H$8</f>
        <v>10</v>
      </c>
      <c r="E102" s="31"/>
      <c r="F102" s="52"/>
      <c r="G102" s="139"/>
      <c r="H102" s="56"/>
      <c r="I102" s="198"/>
      <c r="J102" s="53">
        <f>IF(E101&gt;0,INT(I98/D102),0)</f>
        <v>0</v>
      </c>
      <c r="K102" s="54"/>
      <c r="L102" s="54"/>
      <c r="M102" s="56" t="str">
        <f t="shared" ref="M102:M103" si="32">IF(L102&gt;J102,"Error","Ok")</f>
        <v>Ok</v>
      </c>
      <c r="N102" s="200"/>
      <c r="O102" s="95">
        <f t="shared" ref="O102:O103" si="33">IF(AND(K102="Buy",L102&lt;=J102),L102*D102,0)</f>
        <v>0</v>
      </c>
      <c r="P102" s="95">
        <f t="shared" ref="P102:P103" si="34">IF(AND(E102&gt;0,F102="Sell"),G102*D102,0)</f>
        <v>0</v>
      </c>
    </row>
    <row r="103" spans="2:18" ht="30" x14ac:dyDescent="0.25">
      <c r="B103" s="11" t="s">
        <v>127</v>
      </c>
      <c r="C103" s="147" t="str">
        <f>'Return Profiles'!$I$5</f>
        <v>Education Finance (add-on 2)</v>
      </c>
      <c r="D103" s="142">
        <f>'Return Profiles'!$I$8</f>
        <v>12</v>
      </c>
      <c r="E103" s="31"/>
      <c r="F103" s="52"/>
      <c r="G103" s="139"/>
      <c r="H103" s="56"/>
      <c r="I103" s="198"/>
      <c r="J103" s="53">
        <f>IF(E101&gt;0,INT(I98/D103),0)</f>
        <v>0</v>
      </c>
      <c r="K103" s="54"/>
      <c r="L103" s="54"/>
      <c r="M103" s="56" t="str">
        <f t="shared" si="32"/>
        <v>Ok</v>
      </c>
      <c r="N103" s="200"/>
      <c r="O103" s="95">
        <f t="shared" si="33"/>
        <v>0</v>
      </c>
      <c r="P103" s="95">
        <f t="shared" si="34"/>
        <v>0</v>
      </c>
    </row>
    <row r="104" spans="2:18" ht="15.75" thickBot="1" x14ac:dyDescent="0.3">
      <c r="B104" s="55"/>
      <c r="C104" s="148" t="str">
        <f>'Return Profiles'!$F$5</f>
        <v>Large Cap ETF</v>
      </c>
      <c r="D104" s="127">
        <f>'Return Profiles'!$F$23</f>
        <v>29.108799999999999</v>
      </c>
      <c r="E104" s="32">
        <f>IF(O114="Held",P114,0)</f>
        <v>0</v>
      </c>
      <c r="F104" s="23"/>
      <c r="G104" s="140"/>
      <c r="H104" s="57" t="str">
        <f>IF(G104&gt;E104,"Error","Ok")</f>
        <v>Ok</v>
      </c>
      <c r="I104" s="199"/>
      <c r="J104" s="29">
        <f>INT(I98/D104)</f>
        <v>1</v>
      </c>
      <c r="K104" s="27"/>
      <c r="L104" s="27"/>
      <c r="M104" s="56" t="str">
        <f>IF(L104&gt;J104,"Error","Ok")</f>
        <v>Ok</v>
      </c>
      <c r="N104" s="201"/>
      <c r="O104" s="95">
        <f>IF(AND(K104="Buy",L104&lt;=J104),L104*D104,0)</f>
        <v>0</v>
      </c>
      <c r="P104" s="95">
        <f>IF(AND(E104&gt;0,F104="Sell"),G104*D104,0)</f>
        <v>0</v>
      </c>
    </row>
    <row r="105" spans="2:18" ht="15.75" thickBot="1" x14ac:dyDescent="0.3">
      <c r="B105" s="8"/>
      <c r="C105" s="143"/>
      <c r="D105" s="1"/>
      <c r="E105" s="1"/>
      <c r="F105" s="1"/>
      <c r="G105" s="1"/>
      <c r="H105" s="1"/>
      <c r="I105" s="1"/>
      <c r="J105" s="1"/>
      <c r="K105" s="1"/>
      <c r="L105" s="1"/>
      <c r="M105" s="1"/>
      <c r="N105" s="10"/>
    </row>
    <row r="106" spans="2:18" x14ac:dyDescent="0.25">
      <c r="B106" s="8"/>
      <c r="C106" s="144"/>
      <c r="D106" s="50" t="s">
        <v>128</v>
      </c>
      <c r="E106" s="50" t="s">
        <v>129</v>
      </c>
      <c r="F106" s="36" t="s">
        <v>7</v>
      </c>
      <c r="G106" s="1"/>
      <c r="H106" s="12"/>
      <c r="I106" s="16"/>
      <c r="J106" s="16"/>
      <c r="K106" s="16"/>
      <c r="L106" s="16"/>
      <c r="M106" s="16"/>
      <c r="N106" s="59"/>
      <c r="O106" s="12"/>
      <c r="P106" s="1"/>
    </row>
    <row r="107" spans="2:18" x14ac:dyDescent="0.25">
      <c r="B107" s="8"/>
      <c r="C107" s="120" t="s">
        <v>0</v>
      </c>
      <c r="D107" s="107">
        <f>'Round 0'!G107</f>
        <v>50</v>
      </c>
      <c r="E107" s="107">
        <f>F107-D107</f>
        <v>0</v>
      </c>
      <c r="F107" s="168">
        <f>I98-(SUM(O98:O104))</f>
        <v>50</v>
      </c>
      <c r="G107" s="1"/>
      <c r="H107" s="133"/>
      <c r="I107" s="1"/>
      <c r="J107" s="1"/>
      <c r="K107" s="1"/>
      <c r="L107" s="1"/>
      <c r="M107" s="1"/>
      <c r="N107" s="10"/>
      <c r="O107" s="1" t="s">
        <v>25</v>
      </c>
      <c r="P107" s="16" t="s">
        <v>26</v>
      </c>
      <c r="Q107" t="s">
        <v>29</v>
      </c>
      <c r="R107" t="s">
        <v>30</v>
      </c>
    </row>
    <row r="108" spans="2:18" x14ac:dyDescent="0.25">
      <c r="B108" s="8"/>
      <c r="C108" s="149" t="str">
        <f>'Return Profiles'!$C$5</f>
        <v>Micro-insurance</v>
      </c>
      <c r="D108" s="100">
        <f>IF(E98&gt;0,E98*D98,0)</f>
        <v>0</v>
      </c>
      <c r="E108" s="100">
        <f t="shared" ref="E108:E116" si="35">F108-D108</f>
        <v>0</v>
      </c>
      <c r="F108" s="169">
        <f>R108*D98</f>
        <v>0</v>
      </c>
      <c r="G108" s="1"/>
      <c r="H108" s="134"/>
      <c r="I108" s="1"/>
      <c r="J108" s="1"/>
      <c r="K108" s="1"/>
      <c r="L108" s="1"/>
      <c r="M108" s="1"/>
      <c r="N108" s="10"/>
      <c r="O108" s="1" t="str">
        <f>'Round 0'!J108</f>
        <v>Not Held</v>
      </c>
      <c r="P108" s="1">
        <f>'Round 0'!H98</f>
        <v>0</v>
      </c>
      <c r="Q108" t="str">
        <f>IF(R108&gt;0,"Held","Not Held")</f>
        <v>Not Held</v>
      </c>
      <c r="R108">
        <f>L98+E98-G98</f>
        <v>0</v>
      </c>
    </row>
    <row r="109" spans="2:18" ht="30" x14ac:dyDescent="0.25">
      <c r="B109" s="8"/>
      <c r="C109" s="150" t="str">
        <f>'Return Profiles'!$G$5</f>
        <v>Micro-insurance (add-on)</v>
      </c>
      <c r="D109" s="100">
        <f t="shared" ref="D109:D114" si="36">IF(E99&gt;0,E99*D99,0)</f>
        <v>0</v>
      </c>
      <c r="E109" s="100">
        <f t="shared" si="35"/>
        <v>0</v>
      </c>
      <c r="F109" s="169">
        <f>R109*D99</f>
        <v>0</v>
      </c>
      <c r="G109" s="1"/>
      <c r="H109" s="134"/>
      <c r="I109" s="1"/>
      <c r="J109" s="1"/>
      <c r="K109" s="1"/>
      <c r="L109" s="1"/>
      <c r="M109" s="1"/>
      <c r="N109" s="10"/>
      <c r="O109" s="1"/>
      <c r="P109" s="1"/>
      <c r="Q109" t="str">
        <f t="shared" ref="Q109:Q114" si="37">IF(R109&gt;0,"Held","Not Held")</f>
        <v>Not Held</v>
      </c>
      <c r="R109">
        <f t="shared" ref="R109:R114" si="38">L99+E99-G99</f>
        <v>0</v>
      </c>
    </row>
    <row r="110" spans="2:18" x14ac:dyDescent="0.25">
      <c r="B110" s="8"/>
      <c r="C110" s="149" t="str">
        <f>'Return Profiles'!$D$5</f>
        <v>Social Impact Bond</v>
      </c>
      <c r="D110" s="100">
        <f t="shared" si="36"/>
        <v>0</v>
      </c>
      <c r="E110" s="100">
        <f t="shared" si="35"/>
        <v>0</v>
      </c>
      <c r="F110" s="169">
        <f>R110*D100</f>
        <v>0</v>
      </c>
      <c r="G110" s="1"/>
      <c r="H110" s="134"/>
      <c r="I110" s="1"/>
      <c r="J110" s="1"/>
      <c r="K110" s="1"/>
      <c r="L110" s="1"/>
      <c r="M110" s="1"/>
      <c r="N110" s="10"/>
      <c r="O110" s="1" t="str">
        <f>'Round 0'!J110</f>
        <v>Not Held</v>
      </c>
      <c r="P110" s="1">
        <f>'Round 0'!H100</f>
        <v>0</v>
      </c>
      <c r="Q110" t="str">
        <f t="shared" si="37"/>
        <v>Not Held</v>
      </c>
      <c r="R110">
        <f t="shared" si="38"/>
        <v>0</v>
      </c>
    </row>
    <row r="111" spans="2:18" x14ac:dyDescent="0.25">
      <c r="B111" s="8"/>
      <c r="C111" s="149" t="str">
        <f>'Return Profiles'!$E$5</f>
        <v>Education Finance</v>
      </c>
      <c r="D111" s="100">
        <f t="shared" si="36"/>
        <v>0</v>
      </c>
      <c r="E111" s="100">
        <f t="shared" si="35"/>
        <v>0</v>
      </c>
      <c r="F111" s="169">
        <f>R111*D101</f>
        <v>0</v>
      </c>
      <c r="G111" s="1"/>
      <c r="H111" s="134"/>
      <c r="I111" s="1"/>
      <c r="J111" s="1"/>
      <c r="K111" s="1"/>
      <c r="L111" s="1"/>
      <c r="M111" s="1"/>
      <c r="N111" s="10"/>
      <c r="O111" s="1" t="str">
        <f>'Round 0'!J111</f>
        <v>Not Held</v>
      </c>
      <c r="P111" s="1">
        <f>'Round 0'!H101</f>
        <v>0</v>
      </c>
      <c r="Q111" t="str">
        <f t="shared" si="37"/>
        <v>Not Held</v>
      </c>
      <c r="R111">
        <f t="shared" si="38"/>
        <v>0</v>
      </c>
    </row>
    <row r="112" spans="2:18" ht="30" x14ac:dyDescent="0.25">
      <c r="B112" s="8"/>
      <c r="C112" s="151" t="str">
        <f>'Return Profiles'!$H$5</f>
        <v>Education Finance (add-on 1)</v>
      </c>
      <c r="D112" s="100">
        <f t="shared" si="36"/>
        <v>0</v>
      </c>
      <c r="E112" s="100">
        <f t="shared" si="35"/>
        <v>0</v>
      </c>
      <c r="F112" s="169">
        <f t="shared" ref="F112:F113" si="39">R112*D102</f>
        <v>0</v>
      </c>
      <c r="G112" s="1"/>
      <c r="H112" s="134"/>
      <c r="I112" s="1"/>
      <c r="J112" s="1"/>
      <c r="K112" s="1"/>
      <c r="L112" s="1"/>
      <c r="M112" s="1"/>
      <c r="N112" s="10"/>
      <c r="O112" s="1"/>
      <c r="P112" s="1"/>
      <c r="Q112" t="str">
        <f t="shared" si="37"/>
        <v>Not Held</v>
      </c>
      <c r="R112">
        <f t="shared" si="38"/>
        <v>0</v>
      </c>
    </row>
    <row r="113" spans="2:18" ht="30" x14ac:dyDescent="0.25">
      <c r="B113" s="8"/>
      <c r="C113" s="151" t="str">
        <f>'Return Profiles'!$I$5</f>
        <v>Education Finance (add-on 2)</v>
      </c>
      <c r="D113" s="100">
        <f t="shared" si="36"/>
        <v>0</v>
      </c>
      <c r="E113" s="100">
        <f t="shared" si="35"/>
        <v>0</v>
      </c>
      <c r="F113" s="169">
        <f t="shared" si="39"/>
        <v>0</v>
      </c>
      <c r="G113" s="1"/>
      <c r="H113" s="134"/>
      <c r="I113" s="1"/>
      <c r="J113" s="1"/>
      <c r="K113" s="1"/>
      <c r="L113" s="1"/>
      <c r="M113" s="1"/>
      <c r="N113" s="10"/>
      <c r="O113" s="1"/>
      <c r="P113" s="1"/>
      <c r="Q113" t="str">
        <f t="shared" si="37"/>
        <v>Not Held</v>
      </c>
      <c r="R113">
        <f t="shared" si="38"/>
        <v>0</v>
      </c>
    </row>
    <row r="114" spans="2:18" x14ac:dyDescent="0.25">
      <c r="B114" s="8"/>
      <c r="C114" s="152" t="str">
        <f>'Return Profiles'!$F$5</f>
        <v>Large Cap ETF</v>
      </c>
      <c r="D114" s="100">
        <f t="shared" si="36"/>
        <v>0</v>
      </c>
      <c r="E114" s="100">
        <f t="shared" si="35"/>
        <v>0</v>
      </c>
      <c r="F114" s="169">
        <f>R114*D104</f>
        <v>0</v>
      </c>
      <c r="G114" s="1"/>
      <c r="H114" s="134"/>
      <c r="I114" s="1"/>
      <c r="J114" s="1"/>
      <c r="K114" s="1"/>
      <c r="L114" s="1"/>
      <c r="M114" s="1"/>
      <c r="N114" s="10"/>
      <c r="O114" s="1" t="str">
        <f>'Round 0'!J114</f>
        <v>Not Held</v>
      </c>
      <c r="P114" s="1">
        <f>'Round 0'!H104</f>
        <v>0</v>
      </c>
      <c r="Q114" t="str">
        <f t="shared" si="37"/>
        <v>Not Held</v>
      </c>
      <c r="R114">
        <f t="shared" si="38"/>
        <v>0</v>
      </c>
    </row>
    <row r="115" spans="2:18" x14ac:dyDescent="0.25">
      <c r="B115" s="8"/>
      <c r="C115" s="120" t="s">
        <v>4</v>
      </c>
      <c r="D115" s="107">
        <f>SUM(D108:D114)</f>
        <v>0</v>
      </c>
      <c r="E115" s="107">
        <f t="shared" si="35"/>
        <v>0</v>
      </c>
      <c r="F115" s="168">
        <f>SUM(F108:F114)</f>
        <v>0</v>
      </c>
      <c r="G115" s="1"/>
      <c r="H115" s="133"/>
      <c r="I115" s="1"/>
      <c r="J115" s="1"/>
      <c r="K115" s="1"/>
      <c r="L115" s="1"/>
      <c r="M115" s="1"/>
      <c r="N115" s="10"/>
    </row>
    <row r="116" spans="2:18" ht="15.75" thickBot="1" x14ac:dyDescent="0.3">
      <c r="B116" s="8"/>
      <c r="C116" s="153" t="s">
        <v>6</v>
      </c>
      <c r="D116" s="170">
        <f>SUM(D115,D107)</f>
        <v>50</v>
      </c>
      <c r="E116" s="107">
        <f t="shared" si="35"/>
        <v>0</v>
      </c>
      <c r="F116" s="171">
        <f>SUM(F115,F107)</f>
        <v>50</v>
      </c>
      <c r="G116" s="1"/>
      <c r="H116" s="133"/>
      <c r="I116" s="1"/>
      <c r="J116" s="1"/>
      <c r="K116" s="1"/>
      <c r="L116" s="1"/>
      <c r="M116" s="1"/>
      <c r="N116" s="10"/>
    </row>
    <row r="117" spans="2:18" ht="15.75" thickBot="1" x14ac:dyDescent="0.3">
      <c r="B117" s="13"/>
      <c r="C117" s="145" t="s">
        <v>126</v>
      </c>
      <c r="D117" s="14"/>
      <c r="E117" s="14"/>
      <c r="F117" s="154" t="str">
        <f>IF(OR(H98="Error",H100="Error",H101="Error",H104="Error",M98="Error",M100="Error",M101="Error",M104="Error",F107&lt;0),"Error","Ok")</f>
        <v>Ok</v>
      </c>
      <c r="G117" s="14"/>
      <c r="H117" s="137"/>
      <c r="I117" s="14"/>
      <c r="J117" s="14"/>
      <c r="K117" s="14"/>
      <c r="L117" s="14"/>
      <c r="M117" s="14"/>
      <c r="N117" s="15"/>
    </row>
    <row r="118" spans="2:18" ht="15.75" thickBot="1" x14ac:dyDescent="0.3"/>
    <row r="119" spans="2:18" x14ac:dyDescent="0.25">
      <c r="B119" s="5" t="s">
        <v>13</v>
      </c>
      <c r="C119" s="6"/>
      <c r="D119" s="21"/>
      <c r="E119" s="20" t="s">
        <v>21</v>
      </c>
      <c r="F119" s="6"/>
      <c r="G119" s="6"/>
      <c r="H119" s="136"/>
      <c r="I119" s="19"/>
      <c r="J119" s="20" t="s">
        <v>24</v>
      </c>
      <c r="K119" s="6"/>
      <c r="L119" s="6"/>
      <c r="M119" s="6"/>
      <c r="N119" s="19"/>
      <c r="O119" t="s">
        <v>5</v>
      </c>
      <c r="P119" t="s">
        <v>124</v>
      </c>
    </row>
    <row r="120" spans="2:18" ht="45" x14ac:dyDescent="0.25">
      <c r="B120" s="8"/>
      <c r="C120" s="1"/>
      <c r="D120" s="17" t="s">
        <v>27</v>
      </c>
      <c r="E120" s="30" t="s">
        <v>28</v>
      </c>
      <c r="F120" s="17" t="s">
        <v>132</v>
      </c>
      <c r="G120" s="17" t="s">
        <v>18</v>
      </c>
      <c r="H120" s="39" t="s">
        <v>125</v>
      </c>
      <c r="I120" s="155" t="s">
        <v>22</v>
      </c>
      <c r="J120" s="30" t="s">
        <v>23</v>
      </c>
      <c r="K120" s="39" t="s">
        <v>133</v>
      </c>
      <c r="L120" s="39" t="s">
        <v>20</v>
      </c>
      <c r="M120" s="39" t="s">
        <v>31</v>
      </c>
      <c r="N120" s="58" t="s">
        <v>34</v>
      </c>
    </row>
    <row r="121" spans="2:18" x14ac:dyDescent="0.25">
      <c r="B121" s="8"/>
      <c r="C121" s="93" t="str">
        <f>'Return Profiles'!$C$5</f>
        <v>Micro-insurance</v>
      </c>
      <c r="D121" s="126">
        <f>'Return Profiles'!$C$23</f>
        <v>26.373600000000007</v>
      </c>
      <c r="E121" s="31">
        <f>IF(O131="Held",P131,0)</f>
        <v>0</v>
      </c>
      <c r="F121" s="22"/>
      <c r="G121" s="138"/>
      <c r="H121" s="56" t="str">
        <f>IF(G121&gt;E121,"Error","Ok")</f>
        <v>Ok</v>
      </c>
      <c r="I121" s="197">
        <f>SUM(D130+SUM(P121:P127))</f>
        <v>50</v>
      </c>
      <c r="J121" s="28">
        <f>INT(I121/D121)</f>
        <v>1</v>
      </c>
      <c r="K121" s="24"/>
      <c r="L121" s="24"/>
      <c r="M121" s="56" t="str">
        <f>IF(L121&gt;J121,"Error","Ok")</f>
        <v>Ok</v>
      </c>
      <c r="N121" s="197">
        <f>I121-SUMPRODUCT(D121:D127,L121:L127)</f>
        <v>50</v>
      </c>
      <c r="O121" s="95">
        <f>IF(AND(K121="Buy",L121&lt;=J121),L121*D121,0)</f>
        <v>0</v>
      </c>
      <c r="P121" s="95">
        <f>IF(AND(E121&gt;0,F121="Sell"),G121*D121,0)</f>
        <v>0</v>
      </c>
    </row>
    <row r="122" spans="2:18" ht="30" x14ac:dyDescent="0.25">
      <c r="B122" s="11" t="s">
        <v>127</v>
      </c>
      <c r="C122" s="146" t="str">
        <f>'Return Profiles'!$G$5</f>
        <v>Micro-insurance (add-on)</v>
      </c>
      <c r="D122" s="126">
        <f>'Return Profiles'!$G$8</f>
        <v>15</v>
      </c>
      <c r="E122" s="31"/>
      <c r="F122" s="22"/>
      <c r="G122" s="138"/>
      <c r="H122" s="56"/>
      <c r="I122" s="198"/>
      <c r="J122" s="28">
        <f>IF(E121&gt;0,INT(I121/D122),0)</f>
        <v>0</v>
      </c>
      <c r="K122" s="24"/>
      <c r="L122" s="24"/>
      <c r="M122" s="56" t="str">
        <f>IF(L122&gt;J122,"Error","Ok")</f>
        <v>Ok</v>
      </c>
      <c r="N122" s="200"/>
      <c r="O122" s="95">
        <f>IF(AND(K122="Buy",L122&lt;=J122),L122*D122,0)</f>
        <v>0</v>
      </c>
      <c r="P122" s="95">
        <f>IF(AND(E122&gt;0,F122="Sell"),G122*D122,0)</f>
        <v>0</v>
      </c>
    </row>
    <row r="123" spans="2:18" x14ac:dyDescent="0.25">
      <c r="B123" s="8"/>
      <c r="C123" s="93" t="str">
        <f>'Return Profiles'!$D$5</f>
        <v>Social Impact Bond</v>
      </c>
      <c r="D123" s="126">
        <f>'Return Profiles'!$D$23</f>
        <v>30.148399999999992</v>
      </c>
      <c r="E123" s="31">
        <f>IF(O133="Held",P133,0)</f>
        <v>0</v>
      </c>
      <c r="F123" s="22"/>
      <c r="G123" s="138"/>
      <c r="H123" s="56" t="str">
        <f>IF(G123&gt;E123,"Error","Ok")</f>
        <v>Ok</v>
      </c>
      <c r="I123" s="198"/>
      <c r="J123" s="28">
        <f>INT(I121/D123)</f>
        <v>1</v>
      </c>
      <c r="K123" s="24"/>
      <c r="L123" s="24"/>
      <c r="M123" s="56" t="str">
        <f>IF(L123&gt;J123,"Error","Ok")</f>
        <v>Ok</v>
      </c>
      <c r="N123" s="200"/>
      <c r="O123" s="95">
        <f>IF(AND(K123="Buy",L123&lt;=J123),L123*D123,0)</f>
        <v>0</v>
      </c>
      <c r="P123" s="95">
        <f>IF(AND(E123&gt;0,F123="Sell"),G123*D123,0)</f>
        <v>0</v>
      </c>
    </row>
    <row r="124" spans="2:18" x14ac:dyDescent="0.25">
      <c r="B124" s="8"/>
      <c r="C124" s="93" t="str">
        <f>'Return Profiles'!$E$5</f>
        <v>Education Finance</v>
      </c>
      <c r="D124" s="126">
        <f>'Return Profiles'!$E$23</f>
        <v>26.364800000000006</v>
      </c>
      <c r="E124" s="31">
        <f>IF(O134="Held",P134,0)</f>
        <v>0</v>
      </c>
      <c r="F124" s="22"/>
      <c r="G124" s="138"/>
      <c r="H124" s="56" t="str">
        <f>IF(G124&gt;E124,"Error","Ok")</f>
        <v>Ok</v>
      </c>
      <c r="I124" s="198"/>
      <c r="J124" s="28">
        <f>INT(I121/D124)</f>
        <v>1</v>
      </c>
      <c r="K124" s="24"/>
      <c r="L124" s="24"/>
      <c r="M124" s="56" t="str">
        <f>IF(L124&gt;J124,"Error","Ok")</f>
        <v>Ok</v>
      </c>
      <c r="N124" s="200"/>
      <c r="O124" s="95">
        <f>IF(AND(K124="Buy",L124&lt;=J124),L124*D124,0)</f>
        <v>0</v>
      </c>
      <c r="P124" s="95">
        <f>IF(AND(E124&gt;0,F124="Sell"),G124*D124,0)</f>
        <v>0</v>
      </c>
    </row>
    <row r="125" spans="2:18" ht="30" x14ac:dyDescent="0.25">
      <c r="B125" s="11" t="s">
        <v>127</v>
      </c>
      <c r="C125" s="147" t="str">
        <f>'Return Profiles'!$H$5</f>
        <v>Education Finance (add-on 1)</v>
      </c>
      <c r="D125" s="142">
        <f>'Return Profiles'!$H$8</f>
        <v>10</v>
      </c>
      <c r="E125" s="31"/>
      <c r="F125" s="52"/>
      <c r="G125" s="139"/>
      <c r="H125" s="56"/>
      <c r="I125" s="198"/>
      <c r="J125" s="53">
        <f>IF(E124&gt;0,INT(I121/D125),0)</f>
        <v>0</v>
      </c>
      <c r="K125" s="54"/>
      <c r="L125" s="54"/>
      <c r="M125" s="56" t="str">
        <f t="shared" ref="M125:M126" si="40">IF(L125&gt;J125,"Error","Ok")</f>
        <v>Ok</v>
      </c>
      <c r="N125" s="200"/>
      <c r="O125" s="95">
        <f t="shared" ref="O125:O126" si="41">IF(AND(K125="Buy",L125&lt;=J125),L125*D125,0)</f>
        <v>0</v>
      </c>
      <c r="P125" s="95">
        <f t="shared" ref="P125:P126" si="42">IF(AND(E125&gt;0,F125="Sell"),G125*D125,0)</f>
        <v>0</v>
      </c>
    </row>
    <row r="126" spans="2:18" ht="30" x14ac:dyDescent="0.25">
      <c r="B126" s="11" t="s">
        <v>127</v>
      </c>
      <c r="C126" s="147" t="str">
        <f>'Return Profiles'!$I$5</f>
        <v>Education Finance (add-on 2)</v>
      </c>
      <c r="D126" s="142">
        <f>'Return Profiles'!$I$8</f>
        <v>12</v>
      </c>
      <c r="E126" s="31"/>
      <c r="F126" s="52"/>
      <c r="G126" s="139"/>
      <c r="H126" s="56"/>
      <c r="I126" s="198"/>
      <c r="J126" s="53">
        <f>IF(E124&gt;0,INT(I121/D126),0)</f>
        <v>0</v>
      </c>
      <c r="K126" s="54"/>
      <c r="L126" s="54"/>
      <c r="M126" s="56" t="str">
        <f t="shared" si="40"/>
        <v>Ok</v>
      </c>
      <c r="N126" s="200"/>
      <c r="O126" s="95">
        <f t="shared" si="41"/>
        <v>0</v>
      </c>
      <c r="P126" s="95">
        <f t="shared" si="42"/>
        <v>0</v>
      </c>
    </row>
    <row r="127" spans="2:18" ht="15.75" thickBot="1" x14ac:dyDescent="0.3">
      <c r="B127" s="55"/>
      <c r="C127" s="148" t="str">
        <f>'Return Profiles'!$F$5</f>
        <v>Large Cap ETF</v>
      </c>
      <c r="D127" s="127">
        <f>'Return Profiles'!$F$23</f>
        <v>29.108799999999999</v>
      </c>
      <c r="E127" s="32">
        <f>IF(O137="Held",P137,0)</f>
        <v>0</v>
      </c>
      <c r="F127" s="23"/>
      <c r="G127" s="140"/>
      <c r="H127" s="57" t="str">
        <f>IF(G127&gt;E127,"Error","Ok")</f>
        <v>Ok</v>
      </c>
      <c r="I127" s="199"/>
      <c r="J127" s="29">
        <f>INT(I121/D127)</f>
        <v>1</v>
      </c>
      <c r="K127" s="27"/>
      <c r="L127" s="27"/>
      <c r="M127" s="56" t="str">
        <f>IF(L127&gt;J127,"Error","Ok")</f>
        <v>Ok</v>
      </c>
      <c r="N127" s="201"/>
      <c r="O127" s="95">
        <f>IF(AND(K127="Buy",L127&lt;=J127),L127*D127,0)</f>
        <v>0</v>
      </c>
      <c r="P127" s="95">
        <f>IF(AND(E127&gt;0,F127="Sell"),G127*D127,0)</f>
        <v>0</v>
      </c>
    </row>
    <row r="128" spans="2:18" ht="15.75" thickBot="1" x14ac:dyDescent="0.3">
      <c r="B128" s="8"/>
      <c r="C128" s="143"/>
      <c r="D128" s="1"/>
      <c r="E128" s="1"/>
      <c r="F128" s="1"/>
      <c r="G128" s="1"/>
      <c r="H128" s="1"/>
      <c r="I128" s="1"/>
      <c r="J128" s="1"/>
      <c r="K128" s="1"/>
      <c r="L128" s="1"/>
      <c r="M128" s="1"/>
      <c r="N128" s="10"/>
    </row>
    <row r="129" spans="2:18" x14ac:dyDescent="0.25">
      <c r="B129" s="8"/>
      <c r="C129" s="144"/>
      <c r="D129" s="50" t="s">
        <v>128</v>
      </c>
      <c r="E129" s="50" t="s">
        <v>129</v>
      </c>
      <c r="F129" s="36" t="s">
        <v>7</v>
      </c>
      <c r="G129" s="1"/>
      <c r="H129" s="12"/>
      <c r="I129" s="16"/>
      <c r="J129" s="16"/>
      <c r="K129" s="16"/>
      <c r="L129" s="16"/>
      <c r="M129" s="16"/>
      <c r="N129" s="59"/>
      <c r="O129" s="12"/>
      <c r="P129" s="1"/>
    </row>
    <row r="130" spans="2:18" x14ac:dyDescent="0.25">
      <c r="B130" s="8"/>
      <c r="C130" s="120" t="s">
        <v>0</v>
      </c>
      <c r="D130" s="107">
        <f>'Round 0'!G130</f>
        <v>50</v>
      </c>
      <c r="E130" s="107">
        <f>F130-D130</f>
        <v>0</v>
      </c>
      <c r="F130" s="168">
        <f>I121-(SUM(O121:O127))</f>
        <v>50</v>
      </c>
      <c r="G130" s="1"/>
      <c r="H130" s="133"/>
      <c r="I130" s="1"/>
      <c r="J130" s="1"/>
      <c r="K130" s="1"/>
      <c r="L130" s="1"/>
      <c r="M130" s="1"/>
      <c r="N130" s="10"/>
      <c r="O130" s="1" t="s">
        <v>25</v>
      </c>
      <c r="P130" s="16" t="s">
        <v>26</v>
      </c>
      <c r="Q130" t="s">
        <v>29</v>
      </c>
      <c r="R130" t="s">
        <v>30</v>
      </c>
    </row>
    <row r="131" spans="2:18" x14ac:dyDescent="0.25">
      <c r="B131" s="8"/>
      <c r="C131" s="149" t="str">
        <f>'Return Profiles'!$C$5</f>
        <v>Micro-insurance</v>
      </c>
      <c r="D131" s="100">
        <f>IF(E121&gt;0,E121*D121,0)</f>
        <v>0</v>
      </c>
      <c r="E131" s="100">
        <f t="shared" ref="E131:E139" si="43">F131-D131</f>
        <v>0</v>
      </c>
      <c r="F131" s="169">
        <f>R131*D121</f>
        <v>0</v>
      </c>
      <c r="G131" s="1"/>
      <c r="H131" s="134"/>
      <c r="I131" s="1"/>
      <c r="J131" s="1"/>
      <c r="K131" s="1"/>
      <c r="L131" s="1"/>
      <c r="M131" s="1"/>
      <c r="N131" s="10"/>
      <c r="O131" s="1" t="str">
        <f>'Round 0'!J131</f>
        <v>Not Held</v>
      </c>
      <c r="P131" s="1">
        <f>'Round 0'!H121</f>
        <v>0</v>
      </c>
      <c r="Q131" t="str">
        <f>IF(R131&gt;0,"Held","Not Held")</f>
        <v>Not Held</v>
      </c>
      <c r="R131">
        <f>L121+E121-G121</f>
        <v>0</v>
      </c>
    </row>
    <row r="132" spans="2:18" ht="30" x14ac:dyDescent="0.25">
      <c r="B132" s="8"/>
      <c r="C132" s="150" t="str">
        <f>'Return Profiles'!$G$5</f>
        <v>Micro-insurance (add-on)</v>
      </c>
      <c r="D132" s="100">
        <f t="shared" ref="D132:D137" si="44">IF(E122&gt;0,E122*D122,0)</f>
        <v>0</v>
      </c>
      <c r="E132" s="100">
        <f t="shared" si="43"/>
        <v>0</v>
      </c>
      <c r="F132" s="169">
        <f>R132*D122</f>
        <v>0</v>
      </c>
      <c r="G132" s="1"/>
      <c r="H132" s="134"/>
      <c r="I132" s="1"/>
      <c r="J132" s="1"/>
      <c r="K132" s="1"/>
      <c r="L132" s="1"/>
      <c r="M132" s="1"/>
      <c r="N132" s="10"/>
      <c r="O132" s="1"/>
      <c r="P132" s="1"/>
      <c r="Q132" t="str">
        <f t="shared" ref="Q132:Q137" si="45">IF(R132&gt;0,"Held","Not Held")</f>
        <v>Not Held</v>
      </c>
      <c r="R132">
        <f t="shared" ref="R132:R137" si="46">L122+E122-G122</f>
        <v>0</v>
      </c>
    </row>
    <row r="133" spans="2:18" x14ac:dyDescent="0.25">
      <c r="B133" s="8"/>
      <c r="C133" s="149" t="str">
        <f>'Return Profiles'!$D$5</f>
        <v>Social Impact Bond</v>
      </c>
      <c r="D133" s="100">
        <f t="shared" si="44"/>
        <v>0</v>
      </c>
      <c r="E133" s="100">
        <f t="shared" si="43"/>
        <v>0</v>
      </c>
      <c r="F133" s="169">
        <f>R133*D123</f>
        <v>0</v>
      </c>
      <c r="G133" s="1"/>
      <c r="H133" s="134"/>
      <c r="I133" s="1"/>
      <c r="J133" s="1"/>
      <c r="K133" s="1"/>
      <c r="L133" s="1"/>
      <c r="M133" s="1"/>
      <c r="N133" s="10"/>
      <c r="O133" s="1" t="str">
        <f>'Round 0'!J133</f>
        <v>Not Held</v>
      </c>
      <c r="P133" s="1">
        <f>'Round 0'!H123</f>
        <v>0</v>
      </c>
      <c r="Q133" t="str">
        <f t="shared" si="45"/>
        <v>Not Held</v>
      </c>
      <c r="R133">
        <f t="shared" si="46"/>
        <v>0</v>
      </c>
    </row>
    <row r="134" spans="2:18" x14ac:dyDescent="0.25">
      <c r="B134" s="8"/>
      <c r="C134" s="149" t="str">
        <f>'Return Profiles'!$E$5</f>
        <v>Education Finance</v>
      </c>
      <c r="D134" s="100">
        <f t="shared" si="44"/>
        <v>0</v>
      </c>
      <c r="E134" s="100">
        <f t="shared" si="43"/>
        <v>0</v>
      </c>
      <c r="F134" s="169">
        <f>R134*D124</f>
        <v>0</v>
      </c>
      <c r="G134" s="1"/>
      <c r="H134" s="134"/>
      <c r="I134" s="1"/>
      <c r="J134" s="1"/>
      <c r="K134" s="1"/>
      <c r="L134" s="1"/>
      <c r="M134" s="1"/>
      <c r="N134" s="10"/>
      <c r="O134" s="1" t="str">
        <f>'Round 0'!J134</f>
        <v>Not Held</v>
      </c>
      <c r="P134" s="1">
        <f>'Round 0'!H124</f>
        <v>0</v>
      </c>
      <c r="Q134" t="str">
        <f t="shared" si="45"/>
        <v>Not Held</v>
      </c>
      <c r="R134">
        <f t="shared" si="46"/>
        <v>0</v>
      </c>
    </row>
    <row r="135" spans="2:18" ht="30" x14ac:dyDescent="0.25">
      <c r="B135" s="8"/>
      <c r="C135" s="151" t="str">
        <f>'Return Profiles'!$H$5</f>
        <v>Education Finance (add-on 1)</v>
      </c>
      <c r="D135" s="100">
        <f t="shared" si="44"/>
        <v>0</v>
      </c>
      <c r="E135" s="100">
        <f t="shared" si="43"/>
        <v>0</v>
      </c>
      <c r="F135" s="169">
        <f t="shared" ref="F135:F136" si="47">R135*D125</f>
        <v>0</v>
      </c>
      <c r="G135" s="1"/>
      <c r="H135" s="134"/>
      <c r="I135" s="1"/>
      <c r="J135" s="1"/>
      <c r="K135" s="1"/>
      <c r="L135" s="1"/>
      <c r="M135" s="1"/>
      <c r="N135" s="10"/>
      <c r="O135" s="1"/>
      <c r="P135" s="1"/>
      <c r="Q135" t="str">
        <f t="shared" si="45"/>
        <v>Not Held</v>
      </c>
      <c r="R135">
        <f t="shared" si="46"/>
        <v>0</v>
      </c>
    </row>
    <row r="136" spans="2:18" ht="30" x14ac:dyDescent="0.25">
      <c r="B136" s="8"/>
      <c r="C136" s="151" t="str">
        <f>'Return Profiles'!$I$5</f>
        <v>Education Finance (add-on 2)</v>
      </c>
      <c r="D136" s="100">
        <f t="shared" si="44"/>
        <v>0</v>
      </c>
      <c r="E136" s="100">
        <f t="shared" si="43"/>
        <v>0</v>
      </c>
      <c r="F136" s="169">
        <f t="shared" si="47"/>
        <v>0</v>
      </c>
      <c r="G136" s="1"/>
      <c r="H136" s="134"/>
      <c r="I136" s="1"/>
      <c r="J136" s="1"/>
      <c r="K136" s="1"/>
      <c r="L136" s="1"/>
      <c r="M136" s="1"/>
      <c r="N136" s="10"/>
      <c r="O136" s="1"/>
      <c r="P136" s="1"/>
      <c r="Q136" t="str">
        <f t="shared" si="45"/>
        <v>Not Held</v>
      </c>
      <c r="R136">
        <f t="shared" si="46"/>
        <v>0</v>
      </c>
    </row>
    <row r="137" spans="2:18" x14ac:dyDescent="0.25">
      <c r="B137" s="8"/>
      <c r="C137" s="152" t="str">
        <f>'Return Profiles'!$F$5</f>
        <v>Large Cap ETF</v>
      </c>
      <c r="D137" s="100">
        <f t="shared" si="44"/>
        <v>0</v>
      </c>
      <c r="E137" s="100">
        <f t="shared" si="43"/>
        <v>0</v>
      </c>
      <c r="F137" s="169">
        <f>R137*D127</f>
        <v>0</v>
      </c>
      <c r="G137" s="1"/>
      <c r="H137" s="134"/>
      <c r="I137" s="1"/>
      <c r="J137" s="1"/>
      <c r="K137" s="1"/>
      <c r="L137" s="1"/>
      <c r="M137" s="1"/>
      <c r="N137" s="10"/>
      <c r="O137" s="1" t="str">
        <f>'Round 0'!J137</f>
        <v>Not Held</v>
      </c>
      <c r="P137" s="1">
        <f>'Round 0'!H127</f>
        <v>0</v>
      </c>
      <c r="Q137" t="str">
        <f t="shared" si="45"/>
        <v>Not Held</v>
      </c>
      <c r="R137">
        <f t="shared" si="46"/>
        <v>0</v>
      </c>
    </row>
    <row r="138" spans="2:18" x14ac:dyDescent="0.25">
      <c r="B138" s="8"/>
      <c r="C138" s="120" t="s">
        <v>4</v>
      </c>
      <c r="D138" s="107">
        <f>SUM(D131:D137)</f>
        <v>0</v>
      </c>
      <c r="E138" s="107">
        <f t="shared" si="43"/>
        <v>0</v>
      </c>
      <c r="F138" s="168">
        <f>SUM(F131:F137)</f>
        <v>0</v>
      </c>
      <c r="G138" s="1"/>
      <c r="H138" s="133"/>
      <c r="I138" s="1"/>
      <c r="J138" s="1"/>
      <c r="K138" s="1"/>
      <c r="L138" s="1"/>
      <c r="M138" s="1"/>
      <c r="N138" s="10"/>
    </row>
    <row r="139" spans="2:18" ht="15.75" thickBot="1" x14ac:dyDescent="0.3">
      <c r="B139" s="8"/>
      <c r="C139" s="153" t="s">
        <v>6</v>
      </c>
      <c r="D139" s="170">
        <f>SUM(D138,D130)</f>
        <v>50</v>
      </c>
      <c r="E139" s="107">
        <f t="shared" si="43"/>
        <v>0</v>
      </c>
      <c r="F139" s="171">
        <f>SUM(F138,F130)</f>
        <v>50</v>
      </c>
      <c r="G139" s="1"/>
      <c r="H139" s="133"/>
      <c r="I139" s="1"/>
      <c r="J139" s="1"/>
      <c r="K139" s="1"/>
      <c r="L139" s="1"/>
      <c r="M139" s="1"/>
      <c r="N139" s="10"/>
    </row>
    <row r="140" spans="2:18" ht="15.75" thickBot="1" x14ac:dyDescent="0.3">
      <c r="B140" s="13"/>
      <c r="C140" s="145" t="s">
        <v>126</v>
      </c>
      <c r="D140" s="14"/>
      <c r="E140" s="14"/>
      <c r="F140" s="154" t="str">
        <f>IF(OR(H121="Error",H123="Error",H124="Error",H127="Error",M121="Error",M123="Error",M124="Error",M127="Error",F130&lt;0),"Error","Ok")</f>
        <v>Ok</v>
      </c>
      <c r="G140" s="14"/>
      <c r="H140" s="137"/>
      <c r="I140" s="14"/>
      <c r="J140" s="14"/>
      <c r="K140" s="14"/>
      <c r="L140" s="14"/>
      <c r="M140" s="14"/>
      <c r="N140" s="15"/>
    </row>
    <row r="141" spans="2:18" ht="15.75" thickBot="1" x14ac:dyDescent="0.3"/>
    <row r="142" spans="2:18" x14ac:dyDescent="0.25">
      <c r="B142" s="5" t="s">
        <v>14</v>
      </c>
      <c r="C142" s="6"/>
      <c r="D142" s="21"/>
      <c r="E142" s="20" t="s">
        <v>21</v>
      </c>
      <c r="F142" s="6"/>
      <c r="G142" s="6"/>
      <c r="H142" s="136"/>
      <c r="I142" s="19"/>
      <c r="J142" s="20" t="s">
        <v>24</v>
      </c>
      <c r="K142" s="6"/>
      <c r="L142" s="6"/>
      <c r="M142" s="6"/>
      <c r="N142" s="19"/>
      <c r="O142" t="s">
        <v>5</v>
      </c>
      <c r="P142" t="s">
        <v>124</v>
      </c>
    </row>
    <row r="143" spans="2:18" ht="45" x14ac:dyDescent="0.25">
      <c r="B143" s="8"/>
      <c r="C143" s="1"/>
      <c r="D143" s="17" t="s">
        <v>27</v>
      </c>
      <c r="E143" s="30" t="s">
        <v>28</v>
      </c>
      <c r="F143" s="17" t="s">
        <v>132</v>
      </c>
      <c r="G143" s="17" t="s">
        <v>18</v>
      </c>
      <c r="H143" s="39" t="s">
        <v>125</v>
      </c>
      <c r="I143" s="155" t="s">
        <v>22</v>
      </c>
      <c r="J143" s="30" t="s">
        <v>23</v>
      </c>
      <c r="K143" s="39" t="s">
        <v>133</v>
      </c>
      <c r="L143" s="39" t="s">
        <v>20</v>
      </c>
      <c r="M143" s="39" t="s">
        <v>31</v>
      </c>
      <c r="N143" s="58" t="s">
        <v>34</v>
      </c>
    </row>
    <row r="144" spans="2:18" x14ac:dyDescent="0.25">
      <c r="B144" s="8"/>
      <c r="C144" s="93" t="str">
        <f>'Return Profiles'!$C$5</f>
        <v>Micro-insurance</v>
      </c>
      <c r="D144" s="126">
        <f>'Return Profiles'!$C$23</f>
        <v>26.373600000000007</v>
      </c>
      <c r="E144" s="31">
        <f>IF(O154="Held",P154,0)</f>
        <v>0</v>
      </c>
      <c r="F144" s="22"/>
      <c r="G144" s="138"/>
      <c r="H144" s="56" t="str">
        <f>IF(G144&gt;E144,"Error","Ok")</f>
        <v>Ok</v>
      </c>
      <c r="I144" s="197">
        <f>SUM(D153+SUM(P144:P150))</f>
        <v>50</v>
      </c>
      <c r="J144" s="28">
        <f>INT(I144/D144)</f>
        <v>1</v>
      </c>
      <c r="K144" s="24"/>
      <c r="L144" s="24"/>
      <c r="M144" s="56" t="str">
        <f>IF(L144&gt;J144,"Error","Ok")</f>
        <v>Ok</v>
      </c>
      <c r="N144" s="197">
        <f>I144-SUMPRODUCT(D144:D150,L144:L150)</f>
        <v>50</v>
      </c>
      <c r="O144" s="95">
        <f>IF(AND(K144="Buy",L144&lt;=J144),L144*D144,0)</f>
        <v>0</v>
      </c>
      <c r="P144" s="95">
        <f>IF(AND(E144&gt;0,F144="Sell"),G144*D144,0)</f>
        <v>0</v>
      </c>
    </row>
    <row r="145" spans="2:18" ht="30" x14ac:dyDescent="0.25">
      <c r="B145" s="11" t="s">
        <v>127</v>
      </c>
      <c r="C145" s="146" t="str">
        <f>'Return Profiles'!$G$5</f>
        <v>Micro-insurance (add-on)</v>
      </c>
      <c r="D145" s="126">
        <f>'Return Profiles'!$G$8</f>
        <v>15</v>
      </c>
      <c r="E145" s="31"/>
      <c r="F145" s="22"/>
      <c r="G145" s="138"/>
      <c r="H145" s="56"/>
      <c r="I145" s="198"/>
      <c r="J145" s="28">
        <f>IF(E144&gt;0,INT(I144/D145),0)</f>
        <v>0</v>
      </c>
      <c r="K145" s="24"/>
      <c r="L145" s="24"/>
      <c r="M145" s="56" t="str">
        <f>IF(L145&gt;J145,"Error","Ok")</f>
        <v>Ok</v>
      </c>
      <c r="N145" s="200"/>
      <c r="O145" s="95">
        <f>IF(AND(K145="Buy",L145&lt;=J145),L145*D145,0)</f>
        <v>0</v>
      </c>
      <c r="P145" s="95">
        <f>IF(AND(E145&gt;0,F145="Sell"),G145*D145,0)</f>
        <v>0</v>
      </c>
    </row>
    <row r="146" spans="2:18" x14ac:dyDescent="0.25">
      <c r="B146" s="8"/>
      <c r="C146" s="93" t="str">
        <f>'Return Profiles'!$D$5</f>
        <v>Social Impact Bond</v>
      </c>
      <c r="D146" s="126">
        <f>'Return Profiles'!$D$23</f>
        <v>30.148399999999992</v>
      </c>
      <c r="E146" s="31">
        <f>IF(O156="Held",P156,0)</f>
        <v>0</v>
      </c>
      <c r="F146" s="22"/>
      <c r="G146" s="138"/>
      <c r="H146" s="56" t="str">
        <f>IF(G146&gt;E146,"Error","Ok")</f>
        <v>Ok</v>
      </c>
      <c r="I146" s="198"/>
      <c r="J146" s="28">
        <f>INT(I144/D146)</f>
        <v>1</v>
      </c>
      <c r="K146" s="24"/>
      <c r="L146" s="24"/>
      <c r="M146" s="56" t="str">
        <f>IF(L146&gt;J146,"Error","Ok")</f>
        <v>Ok</v>
      </c>
      <c r="N146" s="200"/>
      <c r="O146" s="95">
        <f>IF(AND(K146="Buy",L146&lt;=J146),L146*D146,0)</f>
        <v>0</v>
      </c>
      <c r="P146" s="95">
        <f>IF(AND(E146&gt;0,F146="Sell"),G146*D146,0)</f>
        <v>0</v>
      </c>
    </row>
    <row r="147" spans="2:18" x14ac:dyDescent="0.25">
      <c r="B147" s="8"/>
      <c r="C147" s="93" t="str">
        <f>'Return Profiles'!$E$5</f>
        <v>Education Finance</v>
      </c>
      <c r="D147" s="126">
        <f>'Return Profiles'!$E$23</f>
        <v>26.364800000000006</v>
      </c>
      <c r="E147" s="31">
        <f>IF(O157="Held",P157,0)</f>
        <v>0</v>
      </c>
      <c r="F147" s="22"/>
      <c r="G147" s="138"/>
      <c r="H147" s="56" t="str">
        <f>IF(G147&gt;E147,"Error","Ok")</f>
        <v>Ok</v>
      </c>
      <c r="I147" s="198"/>
      <c r="J147" s="28">
        <f>INT(I144/D147)</f>
        <v>1</v>
      </c>
      <c r="K147" s="24"/>
      <c r="L147" s="24"/>
      <c r="M147" s="56" t="str">
        <f>IF(L147&gt;J147,"Error","Ok")</f>
        <v>Ok</v>
      </c>
      <c r="N147" s="200"/>
      <c r="O147" s="95">
        <f>IF(AND(K147="Buy",L147&lt;=J147),L147*D147,0)</f>
        <v>0</v>
      </c>
      <c r="P147" s="95">
        <f>IF(AND(E147&gt;0,F147="Sell"),G147*D147,0)</f>
        <v>0</v>
      </c>
    </row>
    <row r="148" spans="2:18" ht="30" x14ac:dyDescent="0.25">
      <c r="B148" s="11" t="s">
        <v>127</v>
      </c>
      <c r="C148" s="147" t="str">
        <f>'Return Profiles'!$H$5</f>
        <v>Education Finance (add-on 1)</v>
      </c>
      <c r="D148" s="142">
        <f>'Return Profiles'!$H$8</f>
        <v>10</v>
      </c>
      <c r="E148" s="31"/>
      <c r="F148" s="52"/>
      <c r="G148" s="139"/>
      <c r="H148" s="56"/>
      <c r="I148" s="198"/>
      <c r="J148" s="53">
        <f>IF(E147&gt;0,INT(I144/D148),0)</f>
        <v>0</v>
      </c>
      <c r="K148" s="54"/>
      <c r="L148" s="54"/>
      <c r="M148" s="56" t="str">
        <f t="shared" ref="M148:M149" si="48">IF(L148&gt;J148,"Error","Ok")</f>
        <v>Ok</v>
      </c>
      <c r="N148" s="200"/>
      <c r="O148" s="95">
        <f t="shared" ref="O148:O149" si="49">IF(AND(K148="Buy",L148&lt;=J148),L148*D148,0)</f>
        <v>0</v>
      </c>
      <c r="P148" s="95">
        <f t="shared" ref="P148:P149" si="50">IF(AND(E148&gt;0,F148="Sell"),G148*D148,0)</f>
        <v>0</v>
      </c>
    </row>
    <row r="149" spans="2:18" ht="30" x14ac:dyDescent="0.25">
      <c r="B149" s="11" t="s">
        <v>127</v>
      </c>
      <c r="C149" s="147" t="str">
        <f>'Return Profiles'!$I$5</f>
        <v>Education Finance (add-on 2)</v>
      </c>
      <c r="D149" s="142">
        <f>'Return Profiles'!$I$8</f>
        <v>12</v>
      </c>
      <c r="E149" s="31"/>
      <c r="F149" s="52"/>
      <c r="G149" s="139"/>
      <c r="H149" s="56"/>
      <c r="I149" s="198"/>
      <c r="J149" s="53">
        <f>IF(E147&gt;0,INT(I144/D149),0)</f>
        <v>0</v>
      </c>
      <c r="K149" s="54"/>
      <c r="L149" s="54"/>
      <c r="M149" s="56" t="str">
        <f t="shared" si="48"/>
        <v>Ok</v>
      </c>
      <c r="N149" s="200"/>
      <c r="O149" s="95">
        <f t="shared" si="49"/>
        <v>0</v>
      </c>
      <c r="P149" s="95">
        <f t="shared" si="50"/>
        <v>0</v>
      </c>
    </row>
    <row r="150" spans="2:18" ht="15.75" thickBot="1" x14ac:dyDescent="0.3">
      <c r="B150" s="55"/>
      <c r="C150" s="148" t="str">
        <f>'Return Profiles'!$F$5</f>
        <v>Large Cap ETF</v>
      </c>
      <c r="D150" s="127">
        <f>'Return Profiles'!$F$23</f>
        <v>29.108799999999999</v>
      </c>
      <c r="E150" s="32">
        <f>IF(O160="Held",P160,0)</f>
        <v>0</v>
      </c>
      <c r="F150" s="23"/>
      <c r="G150" s="140"/>
      <c r="H150" s="57" t="str">
        <f>IF(G150&gt;E150,"Error","Ok")</f>
        <v>Ok</v>
      </c>
      <c r="I150" s="199"/>
      <c r="J150" s="29">
        <f>INT(I144/D150)</f>
        <v>1</v>
      </c>
      <c r="K150" s="27"/>
      <c r="L150" s="27"/>
      <c r="M150" s="56" t="str">
        <f>IF(L150&gt;J150,"Error","Ok")</f>
        <v>Ok</v>
      </c>
      <c r="N150" s="201"/>
      <c r="O150" s="95">
        <f>IF(AND(K150="Buy",L150&lt;=J150),L150*D150,0)</f>
        <v>0</v>
      </c>
      <c r="P150" s="95">
        <f>IF(AND(E150&gt;0,F150="Sell"),G150*D150,0)</f>
        <v>0</v>
      </c>
    </row>
    <row r="151" spans="2:18" ht="15.75" thickBot="1" x14ac:dyDescent="0.3">
      <c r="B151" s="8"/>
      <c r="C151" s="143"/>
      <c r="D151" s="1"/>
      <c r="E151" s="1"/>
      <c r="F151" s="1"/>
      <c r="G151" s="1"/>
      <c r="H151" s="1"/>
      <c r="I151" s="1"/>
      <c r="J151" s="1"/>
      <c r="K151" s="1"/>
      <c r="L151" s="1"/>
      <c r="M151" s="1"/>
      <c r="N151" s="10"/>
    </row>
    <row r="152" spans="2:18" x14ac:dyDescent="0.25">
      <c r="B152" s="8"/>
      <c r="C152" s="144"/>
      <c r="D152" s="50" t="s">
        <v>128</v>
      </c>
      <c r="E152" s="50" t="s">
        <v>129</v>
      </c>
      <c r="F152" s="36" t="s">
        <v>7</v>
      </c>
      <c r="G152" s="1"/>
      <c r="H152" s="12"/>
      <c r="I152" s="16"/>
      <c r="J152" s="16"/>
      <c r="K152" s="16"/>
      <c r="L152" s="16"/>
      <c r="M152" s="16"/>
      <c r="N152" s="59"/>
      <c r="O152" s="12"/>
      <c r="P152" s="1"/>
    </row>
    <row r="153" spans="2:18" x14ac:dyDescent="0.25">
      <c r="B153" s="8"/>
      <c r="C153" s="120" t="s">
        <v>0</v>
      </c>
      <c r="D153" s="107">
        <f>'Round 0'!G153</f>
        <v>50</v>
      </c>
      <c r="E153" s="107">
        <f>F153-D153</f>
        <v>0</v>
      </c>
      <c r="F153" s="168">
        <f>I144-(SUM(O144:O150))</f>
        <v>50</v>
      </c>
      <c r="G153" s="1"/>
      <c r="H153" s="133"/>
      <c r="I153" s="1"/>
      <c r="J153" s="1"/>
      <c r="K153" s="1"/>
      <c r="L153" s="1"/>
      <c r="M153" s="1"/>
      <c r="N153" s="10"/>
      <c r="O153" s="1" t="s">
        <v>25</v>
      </c>
      <c r="P153" s="16" t="s">
        <v>26</v>
      </c>
      <c r="Q153" t="s">
        <v>29</v>
      </c>
      <c r="R153" t="s">
        <v>30</v>
      </c>
    </row>
    <row r="154" spans="2:18" x14ac:dyDescent="0.25">
      <c r="B154" s="8"/>
      <c r="C154" s="149" t="str">
        <f>'Return Profiles'!$C$5</f>
        <v>Micro-insurance</v>
      </c>
      <c r="D154" s="100">
        <f>IF(E144&gt;0,E144*D144,0)</f>
        <v>0</v>
      </c>
      <c r="E154" s="100">
        <f t="shared" ref="E154:E162" si="51">F154-D154</f>
        <v>0</v>
      </c>
      <c r="F154" s="169">
        <f>R154*D144</f>
        <v>0</v>
      </c>
      <c r="G154" s="1"/>
      <c r="H154" s="134"/>
      <c r="I154" s="1"/>
      <c r="J154" s="1"/>
      <c r="K154" s="1"/>
      <c r="L154" s="1"/>
      <c r="M154" s="1"/>
      <c r="N154" s="10"/>
      <c r="O154" s="1" t="str">
        <f>'Round 0'!J154</f>
        <v>Not Held</v>
      </c>
      <c r="P154" s="1">
        <f>'Round 0'!H144</f>
        <v>0</v>
      </c>
      <c r="Q154" t="str">
        <f>IF(R154&gt;0,"Held","Not Held")</f>
        <v>Not Held</v>
      </c>
      <c r="R154">
        <f>L144+E144-G144</f>
        <v>0</v>
      </c>
    </row>
    <row r="155" spans="2:18" ht="30" x14ac:dyDescent="0.25">
      <c r="B155" s="8"/>
      <c r="C155" s="150" t="str">
        <f>'Return Profiles'!$G$5</f>
        <v>Micro-insurance (add-on)</v>
      </c>
      <c r="D155" s="100">
        <f t="shared" ref="D155:D160" si="52">IF(E145&gt;0,E145*D145,0)</f>
        <v>0</v>
      </c>
      <c r="E155" s="100">
        <f t="shared" si="51"/>
        <v>0</v>
      </c>
      <c r="F155" s="169">
        <f>R155*D145</f>
        <v>0</v>
      </c>
      <c r="G155" s="1"/>
      <c r="H155" s="134"/>
      <c r="I155" s="1"/>
      <c r="J155" s="1"/>
      <c r="K155" s="1"/>
      <c r="L155" s="1"/>
      <c r="M155" s="1"/>
      <c r="N155" s="10"/>
      <c r="O155" s="1"/>
      <c r="P155" s="1"/>
      <c r="Q155" t="str">
        <f t="shared" ref="Q155:Q160" si="53">IF(R155&gt;0,"Held","Not Held")</f>
        <v>Not Held</v>
      </c>
      <c r="R155">
        <f t="shared" ref="R155:R160" si="54">L145+E145-G145</f>
        <v>0</v>
      </c>
    </row>
    <row r="156" spans="2:18" x14ac:dyDescent="0.25">
      <c r="B156" s="8"/>
      <c r="C156" s="149" t="str">
        <f>'Return Profiles'!$D$5</f>
        <v>Social Impact Bond</v>
      </c>
      <c r="D156" s="100">
        <f t="shared" si="52"/>
        <v>0</v>
      </c>
      <c r="E156" s="100">
        <f t="shared" si="51"/>
        <v>0</v>
      </c>
      <c r="F156" s="169">
        <f>R156*D146</f>
        <v>0</v>
      </c>
      <c r="G156" s="1"/>
      <c r="H156" s="134"/>
      <c r="I156" s="1"/>
      <c r="J156" s="1"/>
      <c r="K156" s="1"/>
      <c r="L156" s="1"/>
      <c r="M156" s="1"/>
      <c r="N156" s="10"/>
      <c r="O156" s="1" t="str">
        <f>'Round 0'!J156</f>
        <v>Not Held</v>
      </c>
      <c r="P156" s="1">
        <f>'Round 0'!H146</f>
        <v>0</v>
      </c>
      <c r="Q156" t="str">
        <f t="shared" si="53"/>
        <v>Not Held</v>
      </c>
      <c r="R156">
        <f t="shared" si="54"/>
        <v>0</v>
      </c>
    </row>
    <row r="157" spans="2:18" x14ac:dyDescent="0.25">
      <c r="B157" s="8"/>
      <c r="C157" s="149" t="str">
        <f>'Return Profiles'!$E$5</f>
        <v>Education Finance</v>
      </c>
      <c r="D157" s="100">
        <f t="shared" si="52"/>
        <v>0</v>
      </c>
      <c r="E157" s="100">
        <f t="shared" si="51"/>
        <v>0</v>
      </c>
      <c r="F157" s="169">
        <f>R157*D147</f>
        <v>0</v>
      </c>
      <c r="G157" s="1"/>
      <c r="H157" s="134"/>
      <c r="I157" s="1"/>
      <c r="J157" s="1"/>
      <c r="K157" s="1"/>
      <c r="L157" s="1"/>
      <c r="M157" s="1"/>
      <c r="N157" s="10"/>
      <c r="O157" s="1" t="str">
        <f>'Round 0'!J157</f>
        <v>Not Held</v>
      </c>
      <c r="P157" s="1">
        <f>'Round 0'!H147</f>
        <v>0</v>
      </c>
      <c r="Q157" t="str">
        <f t="shared" si="53"/>
        <v>Not Held</v>
      </c>
      <c r="R157">
        <f t="shared" si="54"/>
        <v>0</v>
      </c>
    </row>
    <row r="158" spans="2:18" ht="30" x14ac:dyDescent="0.25">
      <c r="B158" s="8"/>
      <c r="C158" s="151" t="str">
        <f>'Return Profiles'!$H$5</f>
        <v>Education Finance (add-on 1)</v>
      </c>
      <c r="D158" s="100">
        <f t="shared" si="52"/>
        <v>0</v>
      </c>
      <c r="E158" s="100">
        <f t="shared" si="51"/>
        <v>0</v>
      </c>
      <c r="F158" s="169">
        <f t="shared" ref="F158:F159" si="55">R158*D148</f>
        <v>0</v>
      </c>
      <c r="G158" s="1"/>
      <c r="H158" s="134"/>
      <c r="I158" s="1"/>
      <c r="J158" s="1"/>
      <c r="K158" s="1"/>
      <c r="L158" s="1"/>
      <c r="M158" s="1"/>
      <c r="N158" s="10"/>
      <c r="O158" s="1"/>
      <c r="P158" s="1"/>
      <c r="Q158" t="str">
        <f t="shared" si="53"/>
        <v>Not Held</v>
      </c>
      <c r="R158">
        <f t="shared" si="54"/>
        <v>0</v>
      </c>
    </row>
    <row r="159" spans="2:18" ht="30" x14ac:dyDescent="0.25">
      <c r="B159" s="8"/>
      <c r="C159" s="151" t="str">
        <f>'Return Profiles'!$I$5</f>
        <v>Education Finance (add-on 2)</v>
      </c>
      <c r="D159" s="100">
        <f t="shared" si="52"/>
        <v>0</v>
      </c>
      <c r="E159" s="100">
        <f t="shared" si="51"/>
        <v>0</v>
      </c>
      <c r="F159" s="169">
        <f t="shared" si="55"/>
        <v>0</v>
      </c>
      <c r="G159" s="1"/>
      <c r="H159" s="134"/>
      <c r="I159" s="1"/>
      <c r="J159" s="1"/>
      <c r="K159" s="1"/>
      <c r="L159" s="1"/>
      <c r="M159" s="1"/>
      <c r="N159" s="10"/>
      <c r="O159" s="1"/>
      <c r="P159" s="1"/>
      <c r="Q159" t="str">
        <f t="shared" si="53"/>
        <v>Not Held</v>
      </c>
      <c r="R159">
        <f t="shared" si="54"/>
        <v>0</v>
      </c>
    </row>
    <row r="160" spans="2:18" x14ac:dyDescent="0.25">
      <c r="B160" s="8"/>
      <c r="C160" s="152" t="str">
        <f>'Return Profiles'!$F$5</f>
        <v>Large Cap ETF</v>
      </c>
      <c r="D160" s="100">
        <f t="shared" si="52"/>
        <v>0</v>
      </c>
      <c r="E160" s="100">
        <f t="shared" si="51"/>
        <v>0</v>
      </c>
      <c r="F160" s="169">
        <f>R160*D150</f>
        <v>0</v>
      </c>
      <c r="G160" s="1"/>
      <c r="H160" s="134"/>
      <c r="I160" s="1"/>
      <c r="J160" s="1"/>
      <c r="K160" s="1"/>
      <c r="L160" s="1"/>
      <c r="M160" s="1"/>
      <c r="N160" s="10"/>
      <c r="O160" s="1" t="str">
        <f>'Round 0'!J160</f>
        <v>Not Held</v>
      </c>
      <c r="P160" s="1">
        <f>'Round 0'!H150</f>
        <v>0</v>
      </c>
      <c r="Q160" t="str">
        <f t="shared" si="53"/>
        <v>Not Held</v>
      </c>
      <c r="R160">
        <f t="shared" si="54"/>
        <v>0</v>
      </c>
    </row>
    <row r="161" spans="2:18" x14ac:dyDescent="0.25">
      <c r="B161" s="8"/>
      <c r="C161" s="120" t="s">
        <v>4</v>
      </c>
      <c r="D161" s="107">
        <f>SUM(D154:D160)</f>
        <v>0</v>
      </c>
      <c r="E161" s="107">
        <f t="shared" si="51"/>
        <v>0</v>
      </c>
      <c r="F161" s="168">
        <f>SUM(F154:F160)</f>
        <v>0</v>
      </c>
      <c r="G161" s="1"/>
      <c r="H161" s="133"/>
      <c r="I161" s="1"/>
      <c r="J161" s="1"/>
      <c r="K161" s="1"/>
      <c r="L161" s="1"/>
      <c r="M161" s="1"/>
      <c r="N161" s="10"/>
    </row>
    <row r="162" spans="2:18" ht="15.75" thickBot="1" x14ac:dyDescent="0.3">
      <c r="B162" s="8"/>
      <c r="C162" s="153" t="s">
        <v>6</v>
      </c>
      <c r="D162" s="170">
        <f>SUM(D161,D153)</f>
        <v>50</v>
      </c>
      <c r="E162" s="107">
        <f t="shared" si="51"/>
        <v>0</v>
      </c>
      <c r="F162" s="171">
        <f>SUM(F161,F153)</f>
        <v>50</v>
      </c>
      <c r="G162" s="1"/>
      <c r="H162" s="133"/>
      <c r="I162" s="1"/>
      <c r="J162" s="1"/>
      <c r="K162" s="1"/>
      <c r="L162" s="1"/>
      <c r="M162" s="1"/>
      <c r="N162" s="10"/>
    </row>
    <row r="163" spans="2:18" ht="15.75" thickBot="1" x14ac:dyDescent="0.3">
      <c r="B163" s="13"/>
      <c r="C163" s="145" t="s">
        <v>126</v>
      </c>
      <c r="D163" s="14"/>
      <c r="E163" s="14"/>
      <c r="F163" s="154" t="str">
        <f>IF(OR(H144="Error",H146="Error",H147="Error",H150="Error",M144="Error",M146="Error",M147="Error",M150="Error",F153&lt;0),"Error","Ok")</f>
        <v>Ok</v>
      </c>
      <c r="G163" s="14"/>
      <c r="H163" s="137"/>
      <c r="I163" s="14"/>
      <c r="J163" s="14"/>
      <c r="K163" s="14"/>
      <c r="L163" s="14"/>
      <c r="M163" s="14"/>
      <c r="N163" s="15"/>
    </row>
    <row r="164" spans="2:18" ht="15.75" thickBot="1" x14ac:dyDescent="0.3"/>
    <row r="165" spans="2:18" x14ac:dyDescent="0.25">
      <c r="B165" s="5" t="s">
        <v>15</v>
      </c>
      <c r="C165" s="6"/>
      <c r="D165" s="21"/>
      <c r="E165" s="20" t="s">
        <v>21</v>
      </c>
      <c r="F165" s="6"/>
      <c r="G165" s="6"/>
      <c r="H165" s="136"/>
      <c r="I165" s="19"/>
      <c r="J165" s="20" t="s">
        <v>24</v>
      </c>
      <c r="K165" s="6"/>
      <c r="L165" s="6"/>
      <c r="M165" s="6"/>
      <c r="N165" s="19"/>
      <c r="O165" t="s">
        <v>5</v>
      </c>
      <c r="P165" t="s">
        <v>124</v>
      </c>
    </row>
    <row r="166" spans="2:18" ht="45" x14ac:dyDescent="0.25">
      <c r="B166" s="8"/>
      <c r="C166" s="1"/>
      <c r="D166" s="17" t="s">
        <v>27</v>
      </c>
      <c r="E166" s="30" t="s">
        <v>28</v>
      </c>
      <c r="F166" s="17" t="s">
        <v>132</v>
      </c>
      <c r="G166" s="17" t="s">
        <v>18</v>
      </c>
      <c r="H166" s="39" t="s">
        <v>125</v>
      </c>
      <c r="I166" s="155" t="s">
        <v>22</v>
      </c>
      <c r="J166" s="30" t="s">
        <v>23</v>
      </c>
      <c r="K166" s="39" t="s">
        <v>133</v>
      </c>
      <c r="L166" s="39" t="s">
        <v>20</v>
      </c>
      <c r="M166" s="39" t="s">
        <v>31</v>
      </c>
      <c r="N166" s="58" t="s">
        <v>34</v>
      </c>
    </row>
    <row r="167" spans="2:18" x14ac:dyDescent="0.25">
      <c r="B167" s="8"/>
      <c r="C167" s="93" t="str">
        <f>'Return Profiles'!$C$5</f>
        <v>Micro-insurance</v>
      </c>
      <c r="D167" s="126">
        <f>'Return Profiles'!$C$23</f>
        <v>26.373600000000007</v>
      </c>
      <c r="E167" s="31">
        <f>IF(O177="Held",P177,0)</f>
        <v>0</v>
      </c>
      <c r="F167" s="22"/>
      <c r="G167" s="138"/>
      <c r="H167" s="56" t="str">
        <f>IF(G167&gt;E167,"Error","Ok")</f>
        <v>Ok</v>
      </c>
      <c r="I167" s="197">
        <f>SUM(D176+SUM(P167:P173))</f>
        <v>50</v>
      </c>
      <c r="J167" s="28">
        <f>INT(I167/D167)</f>
        <v>1</v>
      </c>
      <c r="K167" s="24"/>
      <c r="L167" s="24"/>
      <c r="M167" s="56" t="str">
        <f>IF(L167&gt;J167,"Error","Ok")</f>
        <v>Ok</v>
      </c>
      <c r="N167" s="197">
        <f>I167-SUMPRODUCT(D167:D173,L167:L173)</f>
        <v>50</v>
      </c>
      <c r="O167" s="95">
        <f>IF(AND(K167="Buy",L167&lt;=J167),L167*D167,0)</f>
        <v>0</v>
      </c>
      <c r="P167" s="95">
        <f>IF(AND(E167&gt;0,F167="Sell"),G167*D167,0)</f>
        <v>0</v>
      </c>
    </row>
    <row r="168" spans="2:18" ht="30" x14ac:dyDescent="0.25">
      <c r="B168" s="11" t="s">
        <v>127</v>
      </c>
      <c r="C168" s="146" t="str">
        <f>'Return Profiles'!$G$5</f>
        <v>Micro-insurance (add-on)</v>
      </c>
      <c r="D168" s="126">
        <f>'Return Profiles'!$G$8</f>
        <v>15</v>
      </c>
      <c r="E168" s="31"/>
      <c r="F168" s="22"/>
      <c r="G168" s="138"/>
      <c r="H168" s="56"/>
      <c r="I168" s="198"/>
      <c r="J168" s="28">
        <f>IF(E167&gt;0,INT(I167/D168),0)</f>
        <v>0</v>
      </c>
      <c r="K168" s="24"/>
      <c r="L168" s="24"/>
      <c r="M168" s="56" t="str">
        <f>IF(L168&gt;J168,"Error","Ok")</f>
        <v>Ok</v>
      </c>
      <c r="N168" s="200"/>
      <c r="O168" s="95">
        <f>IF(AND(K168="Buy",L168&lt;=J168),L168*D168,0)</f>
        <v>0</v>
      </c>
      <c r="P168" s="95">
        <f>IF(AND(E168&gt;0,F168="Sell"),G168*D168,0)</f>
        <v>0</v>
      </c>
    </row>
    <row r="169" spans="2:18" x14ac:dyDescent="0.25">
      <c r="B169" s="8"/>
      <c r="C169" s="93" t="str">
        <f>'Return Profiles'!$D$5</f>
        <v>Social Impact Bond</v>
      </c>
      <c r="D169" s="126">
        <f>'Return Profiles'!$D$23</f>
        <v>30.148399999999992</v>
      </c>
      <c r="E169" s="31">
        <f>IF(O179="Held",P179,0)</f>
        <v>0</v>
      </c>
      <c r="F169" s="22"/>
      <c r="G169" s="138"/>
      <c r="H169" s="56" t="str">
        <f>IF(G169&gt;E169,"Error","Ok")</f>
        <v>Ok</v>
      </c>
      <c r="I169" s="198"/>
      <c r="J169" s="28">
        <f>INT(I167/D169)</f>
        <v>1</v>
      </c>
      <c r="K169" s="24"/>
      <c r="L169" s="24"/>
      <c r="M169" s="56" t="str">
        <f>IF(L169&gt;J169,"Error","Ok")</f>
        <v>Ok</v>
      </c>
      <c r="N169" s="200"/>
      <c r="O169" s="95">
        <f>IF(AND(K169="Buy",L169&lt;=J169),L169*D169,0)</f>
        <v>0</v>
      </c>
      <c r="P169" s="95">
        <f>IF(AND(E169&gt;0,F169="Sell"),G169*D169,0)</f>
        <v>0</v>
      </c>
    </row>
    <row r="170" spans="2:18" x14ac:dyDescent="0.25">
      <c r="B170" s="8"/>
      <c r="C170" s="93" t="str">
        <f>'Return Profiles'!$E$5</f>
        <v>Education Finance</v>
      </c>
      <c r="D170" s="126">
        <f>'Return Profiles'!$E$23</f>
        <v>26.364800000000006</v>
      </c>
      <c r="E170" s="31">
        <f>IF(O180="Held",P180,0)</f>
        <v>0</v>
      </c>
      <c r="F170" s="22"/>
      <c r="G170" s="138"/>
      <c r="H170" s="56" t="str">
        <f>IF(G170&gt;E170,"Error","Ok")</f>
        <v>Ok</v>
      </c>
      <c r="I170" s="198"/>
      <c r="J170" s="28">
        <f>INT(I167/D170)</f>
        <v>1</v>
      </c>
      <c r="K170" s="24"/>
      <c r="L170" s="24"/>
      <c r="M170" s="56" t="str">
        <f>IF(L170&gt;J170,"Error","Ok")</f>
        <v>Ok</v>
      </c>
      <c r="N170" s="200"/>
      <c r="O170" s="95">
        <f>IF(AND(K170="Buy",L170&lt;=J170),L170*D170,0)</f>
        <v>0</v>
      </c>
      <c r="P170" s="95">
        <f>IF(AND(E170&gt;0,F170="Sell"),G170*D170,0)</f>
        <v>0</v>
      </c>
    </row>
    <row r="171" spans="2:18" ht="30" x14ac:dyDescent="0.25">
      <c r="B171" s="11" t="s">
        <v>127</v>
      </c>
      <c r="C171" s="147" t="str">
        <f>'Return Profiles'!$H$5</f>
        <v>Education Finance (add-on 1)</v>
      </c>
      <c r="D171" s="142">
        <f>'Return Profiles'!$H$8</f>
        <v>10</v>
      </c>
      <c r="E171" s="31"/>
      <c r="F171" s="52"/>
      <c r="G171" s="139"/>
      <c r="H171" s="56"/>
      <c r="I171" s="198"/>
      <c r="J171" s="53">
        <f>IF(E170&gt;0,INT(I167/D171),0)</f>
        <v>0</v>
      </c>
      <c r="K171" s="54"/>
      <c r="L171" s="54"/>
      <c r="M171" s="56" t="str">
        <f t="shared" ref="M171:M172" si="56">IF(L171&gt;J171,"Error","Ok")</f>
        <v>Ok</v>
      </c>
      <c r="N171" s="200"/>
      <c r="O171" s="95">
        <f t="shared" ref="O171:O172" si="57">IF(AND(K171="Buy",L171&lt;=J171),L171*D171,0)</f>
        <v>0</v>
      </c>
      <c r="P171" s="95">
        <f t="shared" ref="P171:P172" si="58">IF(AND(E171&gt;0,F171="Sell"),G171*D171,0)</f>
        <v>0</v>
      </c>
    </row>
    <row r="172" spans="2:18" ht="30" x14ac:dyDescent="0.25">
      <c r="B172" s="11" t="s">
        <v>127</v>
      </c>
      <c r="C172" s="147" t="str">
        <f>'Return Profiles'!$I$5</f>
        <v>Education Finance (add-on 2)</v>
      </c>
      <c r="D172" s="142">
        <f>'Return Profiles'!$I$8</f>
        <v>12</v>
      </c>
      <c r="E172" s="31"/>
      <c r="F172" s="52"/>
      <c r="G172" s="139"/>
      <c r="H172" s="56"/>
      <c r="I172" s="198"/>
      <c r="J172" s="53">
        <f>IF(E170&gt;0,INT(I167/D172),0)</f>
        <v>0</v>
      </c>
      <c r="K172" s="54"/>
      <c r="L172" s="54"/>
      <c r="M172" s="56" t="str">
        <f t="shared" si="56"/>
        <v>Ok</v>
      </c>
      <c r="N172" s="200"/>
      <c r="O172" s="95">
        <f t="shared" si="57"/>
        <v>0</v>
      </c>
      <c r="P172" s="95">
        <f t="shared" si="58"/>
        <v>0</v>
      </c>
    </row>
    <row r="173" spans="2:18" ht="15.75" thickBot="1" x14ac:dyDescent="0.3">
      <c r="B173" s="55"/>
      <c r="C173" s="148" t="str">
        <f>'Return Profiles'!$F$5</f>
        <v>Large Cap ETF</v>
      </c>
      <c r="D173" s="127">
        <f>'Return Profiles'!$F$23</f>
        <v>29.108799999999999</v>
      </c>
      <c r="E173" s="32">
        <f>IF(O183="Held",P183,0)</f>
        <v>0</v>
      </c>
      <c r="F173" s="23"/>
      <c r="G173" s="140"/>
      <c r="H173" s="57" t="str">
        <f>IF(G173&gt;E173,"Error","Ok")</f>
        <v>Ok</v>
      </c>
      <c r="I173" s="199"/>
      <c r="J173" s="29">
        <f>INT(I167/D173)</f>
        <v>1</v>
      </c>
      <c r="K173" s="27"/>
      <c r="L173" s="27"/>
      <c r="M173" s="56" t="str">
        <f>IF(L173&gt;J173,"Error","Ok")</f>
        <v>Ok</v>
      </c>
      <c r="N173" s="201"/>
      <c r="O173" s="95">
        <f>IF(AND(K173="Buy",L173&lt;=J173),L173*D173,0)</f>
        <v>0</v>
      </c>
      <c r="P173" s="95">
        <f>IF(AND(E173&gt;0,F173="Sell"),G173*D173,0)</f>
        <v>0</v>
      </c>
    </row>
    <row r="174" spans="2:18" ht="15.75" thickBot="1" x14ac:dyDescent="0.3">
      <c r="B174" s="8"/>
      <c r="C174" s="143"/>
      <c r="D174" s="1"/>
      <c r="E174" s="1"/>
      <c r="F174" s="1"/>
      <c r="G174" s="1"/>
      <c r="H174" s="1"/>
      <c r="I174" s="1"/>
      <c r="J174" s="1"/>
      <c r="K174" s="1"/>
      <c r="L174" s="1"/>
      <c r="M174" s="1"/>
      <c r="N174" s="10"/>
    </row>
    <row r="175" spans="2:18" x14ac:dyDescent="0.25">
      <c r="B175" s="8"/>
      <c r="C175" s="144"/>
      <c r="D175" s="50" t="s">
        <v>128</v>
      </c>
      <c r="E175" s="50" t="s">
        <v>129</v>
      </c>
      <c r="F175" s="36" t="s">
        <v>7</v>
      </c>
      <c r="G175" s="1"/>
      <c r="H175" s="12"/>
      <c r="I175" s="16"/>
      <c r="J175" s="16"/>
      <c r="K175" s="16"/>
      <c r="L175" s="16"/>
      <c r="M175" s="16"/>
      <c r="N175" s="59"/>
      <c r="O175" s="12"/>
      <c r="P175" s="1"/>
    </row>
    <row r="176" spans="2:18" x14ac:dyDescent="0.25">
      <c r="B176" s="8"/>
      <c r="C176" s="120" t="s">
        <v>0</v>
      </c>
      <c r="D176" s="107">
        <f>'Round 0'!G176</f>
        <v>50</v>
      </c>
      <c r="E176" s="107">
        <f>F176-D176</f>
        <v>0</v>
      </c>
      <c r="F176" s="168">
        <f>I167-(SUM(O167:O173))</f>
        <v>50</v>
      </c>
      <c r="G176" s="1"/>
      <c r="H176" s="133"/>
      <c r="I176" s="1"/>
      <c r="J176" s="1"/>
      <c r="K176" s="1"/>
      <c r="L176" s="1"/>
      <c r="M176" s="1"/>
      <c r="N176" s="10"/>
      <c r="O176" s="1" t="s">
        <v>25</v>
      </c>
      <c r="P176" s="16" t="s">
        <v>26</v>
      </c>
      <c r="Q176" t="s">
        <v>29</v>
      </c>
      <c r="R176" t="s">
        <v>30</v>
      </c>
    </row>
    <row r="177" spans="2:18" x14ac:dyDescent="0.25">
      <c r="B177" s="8"/>
      <c r="C177" s="149" t="str">
        <f>'Return Profiles'!$C$5</f>
        <v>Micro-insurance</v>
      </c>
      <c r="D177" s="100">
        <f>IF(E167&gt;0,E167*D167,0)</f>
        <v>0</v>
      </c>
      <c r="E177" s="100">
        <f t="shared" ref="E177:E185" si="59">F177-D177</f>
        <v>0</v>
      </c>
      <c r="F177" s="169">
        <f>R177*D167</f>
        <v>0</v>
      </c>
      <c r="G177" s="1"/>
      <c r="H177" s="134"/>
      <c r="I177" s="1"/>
      <c r="J177" s="1"/>
      <c r="K177" s="1"/>
      <c r="L177" s="1"/>
      <c r="M177" s="1"/>
      <c r="N177" s="10"/>
      <c r="O177" s="1" t="str">
        <f>'Round 0'!J177</f>
        <v>Not Held</v>
      </c>
      <c r="P177" s="1">
        <f>'Round 0'!H167</f>
        <v>0</v>
      </c>
      <c r="Q177" t="str">
        <f>IF(R177&gt;0,"Held","Not Held")</f>
        <v>Not Held</v>
      </c>
      <c r="R177">
        <f>L167+E167-G167</f>
        <v>0</v>
      </c>
    </row>
    <row r="178" spans="2:18" ht="30" x14ac:dyDescent="0.25">
      <c r="B178" s="8"/>
      <c r="C178" s="150" t="str">
        <f>'Return Profiles'!$G$5</f>
        <v>Micro-insurance (add-on)</v>
      </c>
      <c r="D178" s="100">
        <f t="shared" ref="D178:D183" si="60">IF(E168&gt;0,E168*D168,0)</f>
        <v>0</v>
      </c>
      <c r="E178" s="100">
        <f t="shared" si="59"/>
        <v>0</v>
      </c>
      <c r="F178" s="169">
        <f>R178*D168</f>
        <v>0</v>
      </c>
      <c r="G178" s="1"/>
      <c r="H178" s="134"/>
      <c r="I178" s="1"/>
      <c r="J178" s="1"/>
      <c r="K178" s="1"/>
      <c r="L178" s="1"/>
      <c r="M178" s="1"/>
      <c r="N178" s="10"/>
      <c r="O178" s="1"/>
      <c r="P178" s="1"/>
      <c r="Q178" t="str">
        <f t="shared" ref="Q178:Q183" si="61">IF(R178&gt;0,"Held","Not Held")</f>
        <v>Not Held</v>
      </c>
      <c r="R178">
        <f t="shared" ref="R178:R183" si="62">L168+E168-G168</f>
        <v>0</v>
      </c>
    </row>
    <row r="179" spans="2:18" x14ac:dyDescent="0.25">
      <c r="B179" s="8"/>
      <c r="C179" s="149" t="str">
        <f>'Return Profiles'!$D$5</f>
        <v>Social Impact Bond</v>
      </c>
      <c r="D179" s="100">
        <f t="shared" si="60"/>
        <v>0</v>
      </c>
      <c r="E179" s="100">
        <f t="shared" si="59"/>
        <v>0</v>
      </c>
      <c r="F179" s="169">
        <f>R179*D169</f>
        <v>0</v>
      </c>
      <c r="G179" s="1"/>
      <c r="H179" s="134"/>
      <c r="I179" s="1"/>
      <c r="J179" s="1"/>
      <c r="K179" s="1"/>
      <c r="L179" s="1"/>
      <c r="M179" s="1"/>
      <c r="N179" s="10"/>
      <c r="O179" s="1" t="str">
        <f>'Round 0'!J179</f>
        <v>Not Held</v>
      </c>
      <c r="P179" s="1">
        <f>'Round 0'!H169</f>
        <v>0</v>
      </c>
      <c r="Q179" t="str">
        <f t="shared" si="61"/>
        <v>Not Held</v>
      </c>
      <c r="R179">
        <f t="shared" si="62"/>
        <v>0</v>
      </c>
    </row>
    <row r="180" spans="2:18" x14ac:dyDescent="0.25">
      <c r="B180" s="8"/>
      <c r="C180" s="149" t="str">
        <f>'Return Profiles'!$E$5</f>
        <v>Education Finance</v>
      </c>
      <c r="D180" s="100">
        <f t="shared" si="60"/>
        <v>0</v>
      </c>
      <c r="E180" s="100">
        <f t="shared" si="59"/>
        <v>0</v>
      </c>
      <c r="F180" s="169">
        <f>R180*D170</f>
        <v>0</v>
      </c>
      <c r="G180" s="1"/>
      <c r="H180" s="134"/>
      <c r="I180" s="1"/>
      <c r="J180" s="1"/>
      <c r="K180" s="1"/>
      <c r="L180" s="1"/>
      <c r="M180" s="1"/>
      <c r="N180" s="10"/>
      <c r="O180" s="1" t="str">
        <f>'Round 0'!J180</f>
        <v>Not Held</v>
      </c>
      <c r="P180" s="1">
        <f>'Round 0'!H170</f>
        <v>0</v>
      </c>
      <c r="Q180" t="str">
        <f t="shared" si="61"/>
        <v>Not Held</v>
      </c>
      <c r="R180">
        <f t="shared" si="62"/>
        <v>0</v>
      </c>
    </row>
    <row r="181" spans="2:18" ht="30" x14ac:dyDescent="0.25">
      <c r="B181" s="8"/>
      <c r="C181" s="151" t="str">
        <f>'Return Profiles'!$H$5</f>
        <v>Education Finance (add-on 1)</v>
      </c>
      <c r="D181" s="100">
        <f t="shared" si="60"/>
        <v>0</v>
      </c>
      <c r="E181" s="100">
        <f t="shared" si="59"/>
        <v>0</v>
      </c>
      <c r="F181" s="169">
        <f t="shared" ref="F181:F182" si="63">R181*D171</f>
        <v>0</v>
      </c>
      <c r="G181" s="1"/>
      <c r="H181" s="134"/>
      <c r="I181" s="1"/>
      <c r="J181" s="1"/>
      <c r="K181" s="1"/>
      <c r="L181" s="1"/>
      <c r="M181" s="1"/>
      <c r="N181" s="10"/>
      <c r="O181" s="1"/>
      <c r="P181" s="1"/>
      <c r="Q181" t="str">
        <f t="shared" si="61"/>
        <v>Not Held</v>
      </c>
      <c r="R181">
        <f t="shared" si="62"/>
        <v>0</v>
      </c>
    </row>
    <row r="182" spans="2:18" ht="30" x14ac:dyDescent="0.25">
      <c r="B182" s="8"/>
      <c r="C182" s="151" t="str">
        <f>'Return Profiles'!$I$5</f>
        <v>Education Finance (add-on 2)</v>
      </c>
      <c r="D182" s="100">
        <f t="shared" si="60"/>
        <v>0</v>
      </c>
      <c r="E182" s="100">
        <f t="shared" si="59"/>
        <v>0</v>
      </c>
      <c r="F182" s="169">
        <f t="shared" si="63"/>
        <v>0</v>
      </c>
      <c r="G182" s="1"/>
      <c r="H182" s="134"/>
      <c r="I182" s="1"/>
      <c r="J182" s="1"/>
      <c r="K182" s="1"/>
      <c r="L182" s="1"/>
      <c r="M182" s="1"/>
      <c r="N182" s="10"/>
      <c r="O182" s="1"/>
      <c r="P182" s="1"/>
      <c r="Q182" t="str">
        <f t="shared" si="61"/>
        <v>Not Held</v>
      </c>
      <c r="R182">
        <f t="shared" si="62"/>
        <v>0</v>
      </c>
    </row>
    <row r="183" spans="2:18" x14ac:dyDescent="0.25">
      <c r="B183" s="8"/>
      <c r="C183" s="152" t="str">
        <f>'Return Profiles'!$F$5</f>
        <v>Large Cap ETF</v>
      </c>
      <c r="D183" s="100">
        <f t="shared" si="60"/>
        <v>0</v>
      </c>
      <c r="E183" s="100">
        <f t="shared" si="59"/>
        <v>0</v>
      </c>
      <c r="F183" s="169">
        <f>R183*D173</f>
        <v>0</v>
      </c>
      <c r="G183" s="1"/>
      <c r="H183" s="134"/>
      <c r="I183" s="1"/>
      <c r="J183" s="1"/>
      <c r="K183" s="1"/>
      <c r="L183" s="1"/>
      <c r="M183" s="1"/>
      <c r="N183" s="10"/>
      <c r="O183" s="1" t="str">
        <f>'Round 0'!J183</f>
        <v>Not Held</v>
      </c>
      <c r="P183" s="1">
        <f>'Round 0'!H173</f>
        <v>0</v>
      </c>
      <c r="Q183" t="str">
        <f t="shared" si="61"/>
        <v>Not Held</v>
      </c>
      <c r="R183">
        <f t="shared" si="62"/>
        <v>0</v>
      </c>
    </row>
    <row r="184" spans="2:18" x14ac:dyDescent="0.25">
      <c r="B184" s="8"/>
      <c r="C184" s="120" t="s">
        <v>4</v>
      </c>
      <c r="D184" s="107">
        <f>SUM(D177:D183)</f>
        <v>0</v>
      </c>
      <c r="E184" s="107">
        <f t="shared" si="59"/>
        <v>0</v>
      </c>
      <c r="F184" s="168">
        <f>SUM(F177:F183)</f>
        <v>0</v>
      </c>
      <c r="G184" s="1"/>
      <c r="H184" s="133"/>
      <c r="I184" s="1"/>
      <c r="J184" s="1"/>
      <c r="K184" s="1"/>
      <c r="L184" s="1"/>
      <c r="M184" s="1"/>
      <c r="N184" s="10"/>
    </row>
    <row r="185" spans="2:18" ht="15.75" thickBot="1" x14ac:dyDescent="0.3">
      <c r="B185" s="8"/>
      <c r="C185" s="153" t="s">
        <v>6</v>
      </c>
      <c r="D185" s="170">
        <f>SUM(D184,D176)</f>
        <v>50</v>
      </c>
      <c r="E185" s="107">
        <f t="shared" si="59"/>
        <v>0</v>
      </c>
      <c r="F185" s="171">
        <f>SUM(F184,F176)</f>
        <v>50</v>
      </c>
      <c r="G185" s="1"/>
      <c r="H185" s="133"/>
      <c r="I185" s="1"/>
      <c r="J185" s="1"/>
      <c r="K185" s="1"/>
      <c r="L185" s="1"/>
      <c r="M185" s="1"/>
      <c r="N185" s="10"/>
    </row>
    <row r="186" spans="2:18" ht="15.75" thickBot="1" x14ac:dyDescent="0.3">
      <c r="B186" s="13"/>
      <c r="C186" s="145" t="s">
        <v>126</v>
      </c>
      <c r="D186" s="14"/>
      <c r="E186" s="14"/>
      <c r="F186" s="154" t="str">
        <f>IF(OR(H167="Error",H169="Error",H170="Error",H173="Error",M167="Error",M169="Error",M170="Error",M173="Error",F176&lt;0),"Error","Ok")</f>
        <v>Ok</v>
      </c>
      <c r="G186" s="14"/>
      <c r="H186" s="137"/>
      <c r="I186" s="14"/>
      <c r="J186" s="14"/>
      <c r="K186" s="14"/>
      <c r="L186" s="14"/>
      <c r="M186" s="14"/>
      <c r="N186" s="15"/>
    </row>
    <row r="187" spans="2:18" ht="15.75" thickBot="1" x14ac:dyDescent="0.3"/>
    <row r="188" spans="2:18" x14ac:dyDescent="0.25">
      <c r="B188" s="5" t="s">
        <v>16</v>
      </c>
      <c r="C188" s="6"/>
      <c r="D188" s="21"/>
      <c r="E188" s="20" t="s">
        <v>21</v>
      </c>
      <c r="F188" s="6"/>
      <c r="G188" s="6"/>
      <c r="H188" s="136"/>
      <c r="I188" s="19"/>
      <c r="J188" s="20" t="s">
        <v>24</v>
      </c>
      <c r="K188" s="6"/>
      <c r="L188" s="6"/>
      <c r="M188" s="6"/>
      <c r="N188" s="19"/>
      <c r="O188" t="s">
        <v>5</v>
      </c>
      <c r="P188" t="s">
        <v>124</v>
      </c>
    </row>
    <row r="189" spans="2:18" ht="45" x14ac:dyDescent="0.25">
      <c r="B189" s="8"/>
      <c r="C189" s="1"/>
      <c r="D189" s="17" t="s">
        <v>27</v>
      </c>
      <c r="E189" s="30" t="s">
        <v>28</v>
      </c>
      <c r="F189" s="17" t="s">
        <v>132</v>
      </c>
      <c r="G189" s="17" t="s">
        <v>18</v>
      </c>
      <c r="H189" s="39" t="s">
        <v>125</v>
      </c>
      <c r="I189" s="155" t="s">
        <v>22</v>
      </c>
      <c r="J189" s="30" t="s">
        <v>23</v>
      </c>
      <c r="K189" s="39" t="s">
        <v>133</v>
      </c>
      <c r="L189" s="39" t="s">
        <v>20</v>
      </c>
      <c r="M189" s="39" t="s">
        <v>31</v>
      </c>
      <c r="N189" s="58" t="s">
        <v>34</v>
      </c>
    </row>
    <row r="190" spans="2:18" x14ac:dyDescent="0.25">
      <c r="B190" s="8"/>
      <c r="C190" s="93" t="str">
        <f>'Return Profiles'!$C$5</f>
        <v>Micro-insurance</v>
      </c>
      <c r="D190" s="126">
        <f>'Return Profiles'!$C$23</f>
        <v>26.373600000000007</v>
      </c>
      <c r="E190" s="31">
        <f>IF(O200="Held",P200,0)</f>
        <v>0</v>
      </c>
      <c r="F190" s="22"/>
      <c r="G190" s="138"/>
      <c r="H190" s="56" t="str">
        <f>IF(G190&gt;E190,"Error","Ok")</f>
        <v>Ok</v>
      </c>
      <c r="I190" s="197">
        <f>SUM(D199+SUM(P190:P196))</f>
        <v>50</v>
      </c>
      <c r="J190" s="28">
        <f>INT(I190/D190)</f>
        <v>1</v>
      </c>
      <c r="K190" s="24"/>
      <c r="L190" s="24"/>
      <c r="M190" s="56" t="str">
        <f>IF(L190&gt;J190,"Error","Ok")</f>
        <v>Ok</v>
      </c>
      <c r="N190" s="197">
        <f>I190-SUMPRODUCT(D190:D196,L190:L196)</f>
        <v>50</v>
      </c>
      <c r="O190" s="95">
        <f>IF(AND(K190="Buy",L190&lt;=J190),L190*D190,0)</f>
        <v>0</v>
      </c>
      <c r="P190" s="95">
        <f>IF(AND(E190&gt;0,F190="Sell"),G190*D190,0)</f>
        <v>0</v>
      </c>
    </row>
    <row r="191" spans="2:18" ht="30" x14ac:dyDescent="0.25">
      <c r="B191" s="11" t="s">
        <v>127</v>
      </c>
      <c r="C191" s="146" t="str">
        <f>'Return Profiles'!$G$5</f>
        <v>Micro-insurance (add-on)</v>
      </c>
      <c r="D191" s="126">
        <f>'Return Profiles'!$G$8</f>
        <v>15</v>
      </c>
      <c r="E191" s="31"/>
      <c r="F191" s="22"/>
      <c r="G191" s="138"/>
      <c r="H191" s="56"/>
      <c r="I191" s="198"/>
      <c r="J191" s="28">
        <f>IF(E190&gt;0,INT(I190/D191),0)</f>
        <v>0</v>
      </c>
      <c r="K191" s="24"/>
      <c r="L191" s="24"/>
      <c r="M191" s="56" t="str">
        <f>IF(L191&gt;J191,"Error","Ok")</f>
        <v>Ok</v>
      </c>
      <c r="N191" s="200"/>
      <c r="O191" s="95">
        <f>IF(AND(K191="Buy",L191&lt;=J191),L191*D191,0)</f>
        <v>0</v>
      </c>
      <c r="P191" s="95">
        <f>IF(AND(E191&gt;0,F191="Sell"),G191*D191,0)</f>
        <v>0</v>
      </c>
    </row>
    <row r="192" spans="2:18" x14ac:dyDescent="0.25">
      <c r="B192" s="8"/>
      <c r="C192" s="93" t="str">
        <f>'Return Profiles'!$D$5</f>
        <v>Social Impact Bond</v>
      </c>
      <c r="D192" s="126">
        <f>'Return Profiles'!$D$23</f>
        <v>30.148399999999992</v>
      </c>
      <c r="E192" s="31">
        <f>IF(O202="Held",P202,0)</f>
        <v>0</v>
      </c>
      <c r="F192" s="22"/>
      <c r="G192" s="138"/>
      <c r="H192" s="56" t="str">
        <f>IF(G192&gt;E192,"Error","Ok")</f>
        <v>Ok</v>
      </c>
      <c r="I192" s="198"/>
      <c r="J192" s="28">
        <f>INT(I190/D192)</f>
        <v>1</v>
      </c>
      <c r="K192" s="24"/>
      <c r="L192" s="24"/>
      <c r="M192" s="56" t="str">
        <f>IF(L192&gt;J192,"Error","Ok")</f>
        <v>Ok</v>
      </c>
      <c r="N192" s="200"/>
      <c r="O192" s="95">
        <f>IF(AND(K192="Buy",L192&lt;=J192),L192*D192,0)</f>
        <v>0</v>
      </c>
      <c r="P192" s="95">
        <f>IF(AND(E192&gt;0,F192="Sell"),G192*D192,0)</f>
        <v>0</v>
      </c>
    </row>
    <row r="193" spans="2:18" x14ac:dyDescent="0.25">
      <c r="B193" s="8"/>
      <c r="C193" s="93" t="str">
        <f>'Return Profiles'!$E$5</f>
        <v>Education Finance</v>
      </c>
      <c r="D193" s="126">
        <f>'Return Profiles'!$E$23</f>
        <v>26.364800000000006</v>
      </c>
      <c r="E193" s="31">
        <f>IF(O203="Held",P203,0)</f>
        <v>0</v>
      </c>
      <c r="F193" s="22"/>
      <c r="G193" s="138"/>
      <c r="H193" s="56" t="str">
        <f>IF(G193&gt;E193,"Error","Ok")</f>
        <v>Ok</v>
      </c>
      <c r="I193" s="198"/>
      <c r="J193" s="28">
        <f>INT(I190/D193)</f>
        <v>1</v>
      </c>
      <c r="K193" s="24"/>
      <c r="L193" s="24"/>
      <c r="M193" s="56" t="str">
        <f>IF(L193&gt;J193,"Error","Ok")</f>
        <v>Ok</v>
      </c>
      <c r="N193" s="200"/>
      <c r="O193" s="95">
        <f>IF(AND(K193="Buy",L193&lt;=J193),L193*D193,0)</f>
        <v>0</v>
      </c>
      <c r="P193" s="95">
        <f>IF(AND(E193&gt;0,F193="Sell"),G193*D193,0)</f>
        <v>0</v>
      </c>
    </row>
    <row r="194" spans="2:18" ht="30" x14ac:dyDescent="0.25">
      <c r="B194" s="11" t="s">
        <v>127</v>
      </c>
      <c r="C194" s="147" t="str">
        <f>'Return Profiles'!$H$5</f>
        <v>Education Finance (add-on 1)</v>
      </c>
      <c r="D194" s="142">
        <f>'Return Profiles'!$H$8</f>
        <v>10</v>
      </c>
      <c r="E194" s="31"/>
      <c r="F194" s="52"/>
      <c r="G194" s="139"/>
      <c r="H194" s="56"/>
      <c r="I194" s="198"/>
      <c r="J194" s="53">
        <f>IF(E193&gt;0,INT(I190/D194),0)</f>
        <v>0</v>
      </c>
      <c r="K194" s="54"/>
      <c r="L194" s="54"/>
      <c r="M194" s="56" t="str">
        <f t="shared" ref="M194:M195" si="64">IF(L194&gt;J194,"Error","Ok")</f>
        <v>Ok</v>
      </c>
      <c r="N194" s="200"/>
      <c r="O194" s="95">
        <f t="shared" ref="O194:O195" si="65">IF(AND(K194="Buy",L194&lt;=J194),L194*D194,0)</f>
        <v>0</v>
      </c>
      <c r="P194" s="95">
        <f t="shared" ref="P194:P195" si="66">IF(AND(E194&gt;0,F194="Sell"),G194*D194,0)</f>
        <v>0</v>
      </c>
    </row>
    <row r="195" spans="2:18" ht="30" x14ac:dyDescent="0.25">
      <c r="B195" s="11" t="s">
        <v>127</v>
      </c>
      <c r="C195" s="147" t="str">
        <f>'Return Profiles'!$I$5</f>
        <v>Education Finance (add-on 2)</v>
      </c>
      <c r="D195" s="142">
        <f>'Return Profiles'!$I$8</f>
        <v>12</v>
      </c>
      <c r="E195" s="31"/>
      <c r="F195" s="52"/>
      <c r="G195" s="139"/>
      <c r="H195" s="56"/>
      <c r="I195" s="198"/>
      <c r="J195" s="53">
        <f>IF(E193&gt;0,INT(I190/D195),0)</f>
        <v>0</v>
      </c>
      <c r="K195" s="54"/>
      <c r="L195" s="54"/>
      <c r="M195" s="56" t="str">
        <f t="shared" si="64"/>
        <v>Ok</v>
      </c>
      <c r="N195" s="200"/>
      <c r="O195" s="95">
        <f t="shared" si="65"/>
        <v>0</v>
      </c>
      <c r="P195" s="95">
        <f t="shared" si="66"/>
        <v>0</v>
      </c>
    </row>
    <row r="196" spans="2:18" ht="15.75" thickBot="1" x14ac:dyDescent="0.3">
      <c r="B196" s="55"/>
      <c r="C196" s="148" t="str">
        <f>'Return Profiles'!$F$5</f>
        <v>Large Cap ETF</v>
      </c>
      <c r="D196" s="127">
        <f>'Return Profiles'!$F$23</f>
        <v>29.108799999999999</v>
      </c>
      <c r="E196" s="32">
        <f>IF(O206="Held",P206,0)</f>
        <v>0</v>
      </c>
      <c r="F196" s="23"/>
      <c r="G196" s="140"/>
      <c r="H196" s="57" t="str">
        <f>IF(G196&gt;E196,"Error","Ok")</f>
        <v>Ok</v>
      </c>
      <c r="I196" s="199"/>
      <c r="J196" s="29">
        <f>INT(I190/D196)</f>
        <v>1</v>
      </c>
      <c r="K196" s="27"/>
      <c r="L196" s="27"/>
      <c r="M196" s="56" t="str">
        <f>IF(L196&gt;J196,"Error","Ok")</f>
        <v>Ok</v>
      </c>
      <c r="N196" s="201"/>
      <c r="O196" s="95">
        <f>IF(AND(K196="Buy",L196&lt;=J196),L196*D196,0)</f>
        <v>0</v>
      </c>
      <c r="P196" s="95">
        <f>IF(AND(E196&gt;0,F196="Sell"),G196*D196,0)</f>
        <v>0</v>
      </c>
    </row>
    <row r="197" spans="2:18" ht="15.75" thickBot="1" x14ac:dyDescent="0.3">
      <c r="B197" s="8"/>
      <c r="C197" s="143"/>
      <c r="D197" s="1"/>
      <c r="E197" s="1"/>
      <c r="F197" s="1"/>
      <c r="G197" s="1"/>
      <c r="H197" s="1"/>
      <c r="I197" s="1"/>
      <c r="J197" s="1"/>
      <c r="K197" s="1"/>
      <c r="L197" s="1"/>
      <c r="M197" s="1"/>
      <c r="N197" s="10"/>
    </row>
    <row r="198" spans="2:18" x14ac:dyDescent="0.25">
      <c r="B198" s="8"/>
      <c r="C198" s="144"/>
      <c r="D198" s="50" t="s">
        <v>128</v>
      </c>
      <c r="E198" s="50" t="s">
        <v>129</v>
      </c>
      <c r="F198" s="36" t="s">
        <v>7</v>
      </c>
      <c r="G198" s="1"/>
      <c r="H198" s="12"/>
      <c r="I198" s="16"/>
      <c r="J198" s="16"/>
      <c r="K198" s="16"/>
      <c r="L198" s="16"/>
      <c r="M198" s="16"/>
      <c r="N198" s="59"/>
      <c r="O198" s="12"/>
      <c r="P198" s="1"/>
    </row>
    <row r="199" spans="2:18" x14ac:dyDescent="0.25">
      <c r="B199" s="8"/>
      <c r="C199" s="120" t="s">
        <v>0</v>
      </c>
      <c r="D199" s="107">
        <f>'Round 0'!G199</f>
        <v>50</v>
      </c>
      <c r="E199" s="107">
        <f>F199-D199</f>
        <v>0</v>
      </c>
      <c r="F199" s="168">
        <f>I190-(SUM(O190:O196))</f>
        <v>50</v>
      </c>
      <c r="G199" s="1"/>
      <c r="H199" s="133"/>
      <c r="I199" s="1"/>
      <c r="J199" s="1"/>
      <c r="K199" s="1"/>
      <c r="L199" s="1"/>
      <c r="M199" s="1"/>
      <c r="N199" s="10"/>
      <c r="O199" s="1" t="s">
        <v>25</v>
      </c>
      <c r="P199" s="16" t="s">
        <v>26</v>
      </c>
      <c r="Q199" t="s">
        <v>29</v>
      </c>
      <c r="R199" t="s">
        <v>30</v>
      </c>
    </row>
    <row r="200" spans="2:18" x14ac:dyDescent="0.25">
      <c r="B200" s="8"/>
      <c r="C200" s="149" t="str">
        <f>'Return Profiles'!$C$5</f>
        <v>Micro-insurance</v>
      </c>
      <c r="D200" s="100">
        <f>IF(E190&gt;0,E190*D190,0)</f>
        <v>0</v>
      </c>
      <c r="E200" s="100">
        <f t="shared" ref="E200:E208" si="67">F200-D200</f>
        <v>0</v>
      </c>
      <c r="F200" s="169">
        <f>R200*D190</f>
        <v>0</v>
      </c>
      <c r="G200" s="1"/>
      <c r="H200" s="134"/>
      <c r="I200" s="1"/>
      <c r="J200" s="1"/>
      <c r="K200" s="1"/>
      <c r="L200" s="1"/>
      <c r="M200" s="1"/>
      <c r="N200" s="10"/>
      <c r="O200" s="1" t="str">
        <f>'Round 0'!J200</f>
        <v>Not Held</v>
      </c>
      <c r="P200" s="1">
        <f>'Round 0'!H190</f>
        <v>0</v>
      </c>
      <c r="Q200" t="str">
        <f>IF(R200&gt;0,"Held","Not Held")</f>
        <v>Not Held</v>
      </c>
      <c r="R200">
        <f>L190+E190-G190</f>
        <v>0</v>
      </c>
    </row>
    <row r="201" spans="2:18" ht="30" x14ac:dyDescent="0.25">
      <c r="B201" s="8"/>
      <c r="C201" s="150" t="str">
        <f>'Return Profiles'!$G$5</f>
        <v>Micro-insurance (add-on)</v>
      </c>
      <c r="D201" s="100">
        <f t="shared" ref="D201:D206" si="68">IF(E191&gt;0,E191*D191,0)</f>
        <v>0</v>
      </c>
      <c r="E201" s="100">
        <f t="shared" si="67"/>
        <v>0</v>
      </c>
      <c r="F201" s="169">
        <f>R201*D191</f>
        <v>0</v>
      </c>
      <c r="G201" s="1"/>
      <c r="H201" s="134"/>
      <c r="I201" s="1"/>
      <c r="J201" s="1"/>
      <c r="K201" s="1"/>
      <c r="L201" s="1"/>
      <c r="M201" s="1"/>
      <c r="N201" s="10"/>
      <c r="O201" s="1"/>
      <c r="P201" s="1"/>
      <c r="Q201" t="str">
        <f t="shared" ref="Q201:Q206" si="69">IF(R201&gt;0,"Held","Not Held")</f>
        <v>Not Held</v>
      </c>
      <c r="R201">
        <f t="shared" ref="R201:R206" si="70">L191+E191-G191</f>
        <v>0</v>
      </c>
    </row>
    <row r="202" spans="2:18" x14ac:dyDescent="0.25">
      <c r="B202" s="8"/>
      <c r="C202" s="149" t="str">
        <f>'Return Profiles'!$D$5</f>
        <v>Social Impact Bond</v>
      </c>
      <c r="D202" s="100">
        <f t="shared" si="68"/>
        <v>0</v>
      </c>
      <c r="E202" s="100">
        <f t="shared" si="67"/>
        <v>0</v>
      </c>
      <c r="F202" s="169">
        <f>R202*D192</f>
        <v>0</v>
      </c>
      <c r="G202" s="1"/>
      <c r="H202" s="134"/>
      <c r="I202" s="1"/>
      <c r="J202" s="1"/>
      <c r="K202" s="1"/>
      <c r="L202" s="1"/>
      <c r="M202" s="1"/>
      <c r="N202" s="10"/>
      <c r="O202" s="1" t="str">
        <f>'Round 0'!J202</f>
        <v>Not Held</v>
      </c>
      <c r="P202" s="1">
        <f>'Round 0'!H192</f>
        <v>0</v>
      </c>
      <c r="Q202" t="str">
        <f t="shared" si="69"/>
        <v>Not Held</v>
      </c>
      <c r="R202">
        <f t="shared" si="70"/>
        <v>0</v>
      </c>
    </row>
    <row r="203" spans="2:18" x14ac:dyDescent="0.25">
      <c r="B203" s="8"/>
      <c r="C203" s="149" t="str">
        <f>'Return Profiles'!$E$5</f>
        <v>Education Finance</v>
      </c>
      <c r="D203" s="100">
        <f t="shared" si="68"/>
        <v>0</v>
      </c>
      <c r="E203" s="100">
        <f t="shared" si="67"/>
        <v>0</v>
      </c>
      <c r="F203" s="169">
        <f>R203*D193</f>
        <v>0</v>
      </c>
      <c r="G203" s="1"/>
      <c r="H203" s="134"/>
      <c r="I203" s="1"/>
      <c r="J203" s="1"/>
      <c r="K203" s="1"/>
      <c r="L203" s="1"/>
      <c r="M203" s="1"/>
      <c r="N203" s="10"/>
      <c r="O203" s="1" t="str">
        <f>'Round 0'!J203</f>
        <v>Not Held</v>
      </c>
      <c r="P203" s="1">
        <f>'Round 0'!H193</f>
        <v>0</v>
      </c>
      <c r="Q203" t="str">
        <f t="shared" si="69"/>
        <v>Not Held</v>
      </c>
      <c r="R203">
        <f t="shared" si="70"/>
        <v>0</v>
      </c>
    </row>
    <row r="204" spans="2:18" ht="30" x14ac:dyDescent="0.25">
      <c r="B204" s="8"/>
      <c r="C204" s="151" t="str">
        <f>'Return Profiles'!$H$5</f>
        <v>Education Finance (add-on 1)</v>
      </c>
      <c r="D204" s="100">
        <f t="shared" si="68"/>
        <v>0</v>
      </c>
      <c r="E204" s="100">
        <f t="shared" si="67"/>
        <v>0</v>
      </c>
      <c r="F204" s="169">
        <f t="shared" ref="F204:F205" si="71">R204*D194</f>
        <v>0</v>
      </c>
      <c r="G204" s="1"/>
      <c r="H204" s="134"/>
      <c r="I204" s="1"/>
      <c r="J204" s="1"/>
      <c r="K204" s="1"/>
      <c r="L204" s="1"/>
      <c r="M204" s="1"/>
      <c r="N204" s="10"/>
      <c r="O204" s="1"/>
      <c r="P204" s="1"/>
      <c r="Q204" t="str">
        <f t="shared" si="69"/>
        <v>Not Held</v>
      </c>
      <c r="R204">
        <f t="shared" si="70"/>
        <v>0</v>
      </c>
    </row>
    <row r="205" spans="2:18" ht="30" x14ac:dyDescent="0.25">
      <c r="B205" s="8"/>
      <c r="C205" s="151" t="str">
        <f>'Return Profiles'!$I$5</f>
        <v>Education Finance (add-on 2)</v>
      </c>
      <c r="D205" s="100">
        <f t="shared" si="68"/>
        <v>0</v>
      </c>
      <c r="E205" s="100">
        <f t="shared" si="67"/>
        <v>0</v>
      </c>
      <c r="F205" s="169">
        <f t="shared" si="71"/>
        <v>0</v>
      </c>
      <c r="G205" s="1"/>
      <c r="H205" s="134"/>
      <c r="I205" s="1"/>
      <c r="J205" s="1"/>
      <c r="K205" s="1"/>
      <c r="L205" s="1"/>
      <c r="M205" s="1"/>
      <c r="N205" s="10"/>
      <c r="O205" s="1"/>
      <c r="P205" s="1"/>
      <c r="Q205" t="str">
        <f t="shared" si="69"/>
        <v>Not Held</v>
      </c>
      <c r="R205">
        <f t="shared" si="70"/>
        <v>0</v>
      </c>
    </row>
    <row r="206" spans="2:18" x14ac:dyDescent="0.25">
      <c r="B206" s="8"/>
      <c r="C206" s="152" t="str">
        <f>'Return Profiles'!$F$5</f>
        <v>Large Cap ETF</v>
      </c>
      <c r="D206" s="100">
        <f t="shared" si="68"/>
        <v>0</v>
      </c>
      <c r="E206" s="100">
        <f t="shared" si="67"/>
        <v>0</v>
      </c>
      <c r="F206" s="169">
        <f>R206*D196</f>
        <v>0</v>
      </c>
      <c r="G206" s="1"/>
      <c r="H206" s="134"/>
      <c r="I206" s="1"/>
      <c r="J206" s="1"/>
      <c r="K206" s="1"/>
      <c r="L206" s="1"/>
      <c r="M206" s="1"/>
      <c r="N206" s="10"/>
      <c r="O206" s="1" t="str">
        <f>'Round 0'!J206</f>
        <v>Not Held</v>
      </c>
      <c r="P206" s="1">
        <f>'Round 0'!H196</f>
        <v>0</v>
      </c>
      <c r="Q206" t="str">
        <f t="shared" si="69"/>
        <v>Not Held</v>
      </c>
      <c r="R206">
        <f t="shared" si="70"/>
        <v>0</v>
      </c>
    </row>
    <row r="207" spans="2:18" x14ac:dyDescent="0.25">
      <c r="B207" s="8"/>
      <c r="C207" s="120" t="s">
        <v>4</v>
      </c>
      <c r="D207" s="107">
        <f>SUM(D200:D206)</f>
        <v>0</v>
      </c>
      <c r="E207" s="107">
        <f t="shared" si="67"/>
        <v>0</v>
      </c>
      <c r="F207" s="168">
        <f>SUM(F200:F206)</f>
        <v>0</v>
      </c>
      <c r="G207" s="1"/>
      <c r="H207" s="133"/>
      <c r="I207" s="1"/>
      <c r="J207" s="1"/>
      <c r="K207" s="1"/>
      <c r="L207" s="1"/>
      <c r="M207" s="1"/>
      <c r="N207" s="10"/>
    </row>
    <row r="208" spans="2:18" ht="15.75" thickBot="1" x14ac:dyDescent="0.3">
      <c r="B208" s="8"/>
      <c r="C208" s="153" t="s">
        <v>6</v>
      </c>
      <c r="D208" s="170">
        <f>SUM(D207,D199)</f>
        <v>50</v>
      </c>
      <c r="E208" s="107">
        <f t="shared" si="67"/>
        <v>0</v>
      </c>
      <c r="F208" s="171">
        <f>SUM(F207,F199)</f>
        <v>50</v>
      </c>
      <c r="G208" s="1"/>
      <c r="H208" s="133"/>
      <c r="I208" s="1"/>
      <c r="J208" s="1"/>
      <c r="K208" s="1"/>
      <c r="L208" s="1"/>
      <c r="M208" s="1"/>
      <c r="N208" s="10"/>
    </row>
    <row r="209" spans="2:18" ht="15.75" thickBot="1" x14ac:dyDescent="0.3">
      <c r="B209" s="13"/>
      <c r="C209" s="145" t="s">
        <v>126</v>
      </c>
      <c r="D209" s="14"/>
      <c r="E209" s="14"/>
      <c r="F209" s="154" t="str">
        <f>IF(OR(H190="Error",H192="Error",H193="Error",H196="Error",M190="Error",M192="Error",M193="Error",M196="Error",F199&lt;0),"Error","Ok")</f>
        <v>Ok</v>
      </c>
      <c r="G209" s="14"/>
      <c r="H209" s="137"/>
      <c r="I209" s="14"/>
      <c r="J209" s="14"/>
      <c r="K209" s="14"/>
      <c r="L209" s="14"/>
      <c r="M209" s="14"/>
      <c r="N209" s="15"/>
    </row>
    <row r="210" spans="2:18" ht="15.75" thickBot="1" x14ac:dyDescent="0.3"/>
    <row r="211" spans="2:18" x14ac:dyDescent="0.25">
      <c r="B211" s="5" t="s">
        <v>17</v>
      </c>
      <c r="C211" s="6"/>
      <c r="D211" s="21"/>
      <c r="E211" s="20" t="s">
        <v>21</v>
      </c>
      <c r="F211" s="6"/>
      <c r="G211" s="6"/>
      <c r="H211" s="136"/>
      <c r="I211" s="19"/>
      <c r="J211" s="20" t="s">
        <v>24</v>
      </c>
      <c r="K211" s="6"/>
      <c r="L211" s="6"/>
      <c r="M211" s="6"/>
      <c r="N211" s="19"/>
      <c r="O211" t="s">
        <v>5</v>
      </c>
      <c r="P211" t="s">
        <v>124</v>
      </c>
    </row>
    <row r="212" spans="2:18" ht="45" x14ac:dyDescent="0.25">
      <c r="B212" s="8"/>
      <c r="C212" s="1"/>
      <c r="D212" s="17" t="s">
        <v>27</v>
      </c>
      <c r="E212" s="30" t="s">
        <v>28</v>
      </c>
      <c r="F212" s="17" t="s">
        <v>132</v>
      </c>
      <c r="G212" s="17" t="s">
        <v>18</v>
      </c>
      <c r="H212" s="39" t="s">
        <v>125</v>
      </c>
      <c r="I212" s="155" t="s">
        <v>22</v>
      </c>
      <c r="J212" s="30" t="s">
        <v>23</v>
      </c>
      <c r="K212" s="39" t="s">
        <v>133</v>
      </c>
      <c r="L212" s="39" t="s">
        <v>20</v>
      </c>
      <c r="M212" s="39" t="s">
        <v>31</v>
      </c>
      <c r="N212" s="58" t="s">
        <v>34</v>
      </c>
    </row>
    <row r="213" spans="2:18" x14ac:dyDescent="0.25">
      <c r="B213" s="8"/>
      <c r="C213" s="93" t="str">
        <f>'Return Profiles'!$C$5</f>
        <v>Micro-insurance</v>
      </c>
      <c r="D213" s="126">
        <f>'Return Profiles'!$C$23</f>
        <v>26.373600000000007</v>
      </c>
      <c r="E213" s="31">
        <f>IF(O223="Held",P223,0)</f>
        <v>0</v>
      </c>
      <c r="F213" s="22"/>
      <c r="G213" s="138"/>
      <c r="H213" s="56" t="str">
        <f>IF(G213&gt;E213,"Error","Ok")</f>
        <v>Ok</v>
      </c>
      <c r="I213" s="197">
        <f>SUM(D222+SUM(P213:P219))</f>
        <v>50</v>
      </c>
      <c r="J213" s="28">
        <f>INT(I213/D213)</f>
        <v>1</v>
      </c>
      <c r="K213" s="24"/>
      <c r="L213" s="24"/>
      <c r="M213" s="56" t="str">
        <f>IF(L213&gt;J213,"Error","Ok")</f>
        <v>Ok</v>
      </c>
      <c r="N213" s="197">
        <f>I213-SUMPRODUCT(D213:D219,L213:L219)</f>
        <v>50</v>
      </c>
      <c r="O213" s="95">
        <f>IF(AND(K213="Buy",L213&lt;=J213),L213*D213,0)</f>
        <v>0</v>
      </c>
      <c r="P213" s="95">
        <f>IF(AND(E213&gt;0,F213="Sell"),G213*D213,0)</f>
        <v>0</v>
      </c>
    </row>
    <row r="214" spans="2:18" ht="30" x14ac:dyDescent="0.25">
      <c r="B214" s="11" t="s">
        <v>127</v>
      </c>
      <c r="C214" s="146" t="str">
        <f>'Return Profiles'!$G$5</f>
        <v>Micro-insurance (add-on)</v>
      </c>
      <c r="D214" s="126">
        <f>'Return Profiles'!$G$8</f>
        <v>15</v>
      </c>
      <c r="E214" s="31"/>
      <c r="F214" s="22"/>
      <c r="G214" s="138"/>
      <c r="H214" s="56"/>
      <c r="I214" s="198"/>
      <c r="J214" s="28">
        <f>IF(E213&gt;0,INT(I213/D214),0)</f>
        <v>0</v>
      </c>
      <c r="K214" s="24"/>
      <c r="L214" s="24"/>
      <c r="M214" s="56" t="str">
        <f>IF(L214&gt;J214,"Error","Ok")</f>
        <v>Ok</v>
      </c>
      <c r="N214" s="200"/>
      <c r="O214" s="95">
        <f>IF(AND(K214="Buy",L214&lt;=J214),L214*D214,0)</f>
        <v>0</v>
      </c>
      <c r="P214" s="95">
        <f>IF(AND(E214&gt;0,F214="Sell"),G214*D214,0)</f>
        <v>0</v>
      </c>
    </row>
    <row r="215" spans="2:18" x14ac:dyDescent="0.25">
      <c r="B215" s="8"/>
      <c r="C215" s="93" t="str">
        <f>'Return Profiles'!$D$5</f>
        <v>Social Impact Bond</v>
      </c>
      <c r="D215" s="126">
        <f>'Return Profiles'!$D$23</f>
        <v>30.148399999999992</v>
      </c>
      <c r="E215" s="31">
        <f>IF(O225="Held",P225,0)</f>
        <v>0</v>
      </c>
      <c r="F215" s="22"/>
      <c r="G215" s="138"/>
      <c r="H215" s="56" t="str">
        <f>IF(G215&gt;E215,"Error","Ok")</f>
        <v>Ok</v>
      </c>
      <c r="I215" s="198"/>
      <c r="J215" s="28">
        <f>INT(I213/D215)</f>
        <v>1</v>
      </c>
      <c r="K215" s="24"/>
      <c r="L215" s="24"/>
      <c r="M215" s="56" t="str">
        <f>IF(L215&gt;J215,"Error","Ok")</f>
        <v>Ok</v>
      </c>
      <c r="N215" s="200"/>
      <c r="O215" s="95">
        <f>IF(AND(K215="Buy",L215&lt;=J215),L215*D215,0)</f>
        <v>0</v>
      </c>
      <c r="P215" s="95">
        <f>IF(AND(E215&gt;0,F215="Sell"),G215*D215,0)</f>
        <v>0</v>
      </c>
    </row>
    <row r="216" spans="2:18" x14ac:dyDescent="0.25">
      <c r="B216" s="8"/>
      <c r="C216" s="93" t="str">
        <f>'Return Profiles'!$E$5</f>
        <v>Education Finance</v>
      </c>
      <c r="D216" s="126">
        <f>'Return Profiles'!$E$23</f>
        <v>26.364800000000006</v>
      </c>
      <c r="E216" s="31">
        <f>IF(O226="Held",P226,0)</f>
        <v>0</v>
      </c>
      <c r="F216" s="22"/>
      <c r="G216" s="138"/>
      <c r="H216" s="56" t="str">
        <f>IF(G216&gt;E216,"Error","Ok")</f>
        <v>Ok</v>
      </c>
      <c r="I216" s="198"/>
      <c r="J216" s="28">
        <f>INT(I213/D216)</f>
        <v>1</v>
      </c>
      <c r="K216" s="24"/>
      <c r="L216" s="24"/>
      <c r="M216" s="56" t="str">
        <f>IF(L216&gt;J216,"Error","Ok")</f>
        <v>Ok</v>
      </c>
      <c r="N216" s="200"/>
      <c r="O216" s="95">
        <f>IF(AND(K216="Buy",L216&lt;=J216),L216*D216,0)</f>
        <v>0</v>
      </c>
      <c r="P216" s="95">
        <f>IF(AND(E216&gt;0,F216="Sell"),G216*D216,0)</f>
        <v>0</v>
      </c>
    </row>
    <row r="217" spans="2:18" ht="30" x14ac:dyDescent="0.25">
      <c r="B217" s="11" t="s">
        <v>127</v>
      </c>
      <c r="C217" s="147" t="str">
        <f>'Return Profiles'!$H$5</f>
        <v>Education Finance (add-on 1)</v>
      </c>
      <c r="D217" s="142">
        <f>'Return Profiles'!$H$8</f>
        <v>10</v>
      </c>
      <c r="E217" s="31"/>
      <c r="F217" s="52"/>
      <c r="G217" s="139"/>
      <c r="H217" s="56"/>
      <c r="I217" s="198"/>
      <c r="J217" s="53">
        <f>IF(E216&gt;0,INT(I213/D217),0)</f>
        <v>0</v>
      </c>
      <c r="K217" s="54"/>
      <c r="L217" s="54"/>
      <c r="M217" s="56" t="str">
        <f t="shared" ref="M217:M218" si="72">IF(L217&gt;J217,"Error","Ok")</f>
        <v>Ok</v>
      </c>
      <c r="N217" s="200"/>
      <c r="O217" s="95">
        <f t="shared" ref="O217:O218" si="73">IF(AND(K217="Buy",L217&lt;=J217),L217*D217,0)</f>
        <v>0</v>
      </c>
      <c r="P217" s="95">
        <f t="shared" ref="P217:P218" si="74">IF(AND(E217&gt;0,F217="Sell"),G217*D217,0)</f>
        <v>0</v>
      </c>
    </row>
    <row r="218" spans="2:18" ht="30" x14ac:dyDescent="0.25">
      <c r="B218" s="11" t="s">
        <v>127</v>
      </c>
      <c r="C218" s="147" t="str">
        <f>'Return Profiles'!$I$5</f>
        <v>Education Finance (add-on 2)</v>
      </c>
      <c r="D218" s="142">
        <f>'Return Profiles'!$I$8</f>
        <v>12</v>
      </c>
      <c r="E218" s="31"/>
      <c r="F218" s="52"/>
      <c r="G218" s="139"/>
      <c r="H218" s="56"/>
      <c r="I218" s="198"/>
      <c r="J218" s="53">
        <f>IF(E216&gt;0,INT(I213/D218),0)</f>
        <v>0</v>
      </c>
      <c r="K218" s="54"/>
      <c r="L218" s="54"/>
      <c r="M218" s="56" t="str">
        <f t="shared" si="72"/>
        <v>Ok</v>
      </c>
      <c r="N218" s="200"/>
      <c r="O218" s="95">
        <f t="shared" si="73"/>
        <v>0</v>
      </c>
      <c r="P218" s="95">
        <f t="shared" si="74"/>
        <v>0</v>
      </c>
    </row>
    <row r="219" spans="2:18" ht="15.75" thickBot="1" x14ac:dyDescent="0.3">
      <c r="B219" s="55"/>
      <c r="C219" s="148" t="str">
        <f>'Return Profiles'!$F$5</f>
        <v>Large Cap ETF</v>
      </c>
      <c r="D219" s="127">
        <f>'Return Profiles'!$F$23</f>
        <v>29.108799999999999</v>
      </c>
      <c r="E219" s="32">
        <f>IF(O229="Held",P229,0)</f>
        <v>0</v>
      </c>
      <c r="F219" s="23"/>
      <c r="G219" s="140"/>
      <c r="H219" s="57" t="str">
        <f>IF(G219&gt;E219,"Error","Ok")</f>
        <v>Ok</v>
      </c>
      <c r="I219" s="199"/>
      <c r="J219" s="29">
        <f>INT(I213/D219)</f>
        <v>1</v>
      </c>
      <c r="K219" s="27"/>
      <c r="L219" s="27"/>
      <c r="M219" s="56" t="str">
        <f>IF(L219&gt;J219,"Error","Ok")</f>
        <v>Ok</v>
      </c>
      <c r="N219" s="201"/>
      <c r="O219" s="95">
        <f>IF(AND(K219="Buy",L219&lt;=J219),L219*D219,0)</f>
        <v>0</v>
      </c>
      <c r="P219" s="95">
        <f>IF(AND(E219&gt;0,F219="Sell"),G219*D219,0)</f>
        <v>0</v>
      </c>
    </row>
    <row r="220" spans="2:18" ht="15.75" thickBot="1" x14ac:dyDescent="0.3">
      <c r="B220" s="8"/>
      <c r="C220" s="143"/>
      <c r="D220" s="1"/>
      <c r="E220" s="1"/>
      <c r="F220" s="1"/>
      <c r="G220" s="1"/>
      <c r="H220" s="1"/>
      <c r="I220" s="1"/>
      <c r="J220" s="1"/>
      <c r="K220" s="1"/>
      <c r="L220" s="1"/>
      <c r="M220" s="1"/>
      <c r="N220" s="10"/>
    </row>
    <row r="221" spans="2:18" x14ac:dyDescent="0.25">
      <c r="B221" s="8"/>
      <c r="C221" s="144"/>
      <c r="D221" s="50" t="s">
        <v>128</v>
      </c>
      <c r="E221" s="50" t="s">
        <v>129</v>
      </c>
      <c r="F221" s="36" t="s">
        <v>7</v>
      </c>
      <c r="G221" s="1"/>
      <c r="H221" s="12"/>
      <c r="I221" s="16"/>
      <c r="J221" s="16"/>
      <c r="K221" s="16"/>
      <c r="L221" s="16"/>
      <c r="M221" s="16"/>
      <c r="N221" s="59"/>
      <c r="O221" s="12"/>
      <c r="P221" s="1"/>
    </row>
    <row r="222" spans="2:18" x14ac:dyDescent="0.25">
      <c r="B222" s="8"/>
      <c r="C222" s="120" t="s">
        <v>0</v>
      </c>
      <c r="D222" s="107">
        <f>'Round 0'!G222</f>
        <v>50</v>
      </c>
      <c r="E222" s="107">
        <f>F222-D222</f>
        <v>0</v>
      </c>
      <c r="F222" s="168">
        <f>I213-(SUM(O213:O219))</f>
        <v>50</v>
      </c>
      <c r="G222" s="1"/>
      <c r="H222" s="133"/>
      <c r="I222" s="1"/>
      <c r="J222" s="1"/>
      <c r="K222" s="1"/>
      <c r="L222" s="1"/>
      <c r="M222" s="1"/>
      <c r="N222" s="10"/>
      <c r="O222" s="1" t="s">
        <v>25</v>
      </c>
      <c r="P222" s="16" t="s">
        <v>26</v>
      </c>
      <c r="Q222" t="s">
        <v>29</v>
      </c>
      <c r="R222" t="s">
        <v>30</v>
      </c>
    </row>
    <row r="223" spans="2:18" x14ac:dyDescent="0.25">
      <c r="B223" s="8"/>
      <c r="C223" s="149" t="str">
        <f>'Return Profiles'!$C$5</f>
        <v>Micro-insurance</v>
      </c>
      <c r="D223" s="100">
        <f>IF(E213&gt;0,E213*D213,0)</f>
        <v>0</v>
      </c>
      <c r="E223" s="100">
        <f t="shared" ref="E223:E231" si="75">F223-D223</f>
        <v>0</v>
      </c>
      <c r="F223" s="169">
        <f>R223*D213</f>
        <v>0</v>
      </c>
      <c r="G223" s="1"/>
      <c r="H223" s="134"/>
      <c r="I223" s="1"/>
      <c r="J223" s="1"/>
      <c r="K223" s="1"/>
      <c r="L223" s="1"/>
      <c r="M223" s="1"/>
      <c r="N223" s="10"/>
      <c r="O223" s="1" t="str">
        <f>'Round 0'!J223</f>
        <v>Not Held</v>
      </c>
      <c r="P223" s="1">
        <f>'Round 0'!H213</f>
        <v>0</v>
      </c>
      <c r="Q223" t="str">
        <f>IF(R223&gt;0,"Held","Not Held")</f>
        <v>Not Held</v>
      </c>
      <c r="R223">
        <f>L213+E213-G213</f>
        <v>0</v>
      </c>
    </row>
    <row r="224" spans="2:18" ht="30" x14ac:dyDescent="0.25">
      <c r="B224" s="8"/>
      <c r="C224" s="150" t="str">
        <f>'Return Profiles'!$G$5</f>
        <v>Micro-insurance (add-on)</v>
      </c>
      <c r="D224" s="100">
        <f t="shared" ref="D224:D229" si="76">IF(E214&gt;0,E214*D214,0)</f>
        <v>0</v>
      </c>
      <c r="E224" s="100">
        <f t="shared" si="75"/>
        <v>0</v>
      </c>
      <c r="F224" s="169">
        <f>R224*D214</f>
        <v>0</v>
      </c>
      <c r="G224" s="1"/>
      <c r="H224" s="134"/>
      <c r="I224" s="1"/>
      <c r="J224" s="1"/>
      <c r="K224" s="1"/>
      <c r="L224" s="1"/>
      <c r="M224" s="1"/>
      <c r="N224" s="10"/>
      <c r="O224" s="1"/>
      <c r="P224" s="1"/>
      <c r="Q224" t="str">
        <f t="shared" ref="Q224:Q229" si="77">IF(R224&gt;0,"Held","Not Held")</f>
        <v>Not Held</v>
      </c>
      <c r="R224">
        <f t="shared" ref="R224:R229" si="78">L214+E214-G214</f>
        <v>0</v>
      </c>
    </row>
    <row r="225" spans="2:18" x14ac:dyDescent="0.25">
      <c r="B225" s="8"/>
      <c r="C225" s="149" t="str">
        <f>'Return Profiles'!$D$5</f>
        <v>Social Impact Bond</v>
      </c>
      <c r="D225" s="100">
        <f t="shared" si="76"/>
        <v>0</v>
      </c>
      <c r="E225" s="100">
        <f t="shared" si="75"/>
        <v>0</v>
      </c>
      <c r="F225" s="169">
        <f>R225*D215</f>
        <v>0</v>
      </c>
      <c r="G225" s="1"/>
      <c r="H225" s="134"/>
      <c r="I225" s="1"/>
      <c r="J225" s="1"/>
      <c r="K225" s="1"/>
      <c r="L225" s="1"/>
      <c r="M225" s="1"/>
      <c r="N225" s="10"/>
      <c r="O225" s="1" t="str">
        <f>'Round 0'!J225</f>
        <v>Not Held</v>
      </c>
      <c r="P225" s="1">
        <f>'Round 0'!H215</f>
        <v>0</v>
      </c>
      <c r="Q225" t="str">
        <f t="shared" si="77"/>
        <v>Not Held</v>
      </c>
      <c r="R225">
        <f t="shared" si="78"/>
        <v>0</v>
      </c>
    </row>
    <row r="226" spans="2:18" x14ac:dyDescent="0.25">
      <c r="B226" s="8"/>
      <c r="C226" s="149" t="str">
        <f>'Return Profiles'!$E$5</f>
        <v>Education Finance</v>
      </c>
      <c r="D226" s="100">
        <f t="shared" si="76"/>
        <v>0</v>
      </c>
      <c r="E226" s="100">
        <f t="shared" si="75"/>
        <v>0</v>
      </c>
      <c r="F226" s="169">
        <f>R226*D216</f>
        <v>0</v>
      </c>
      <c r="G226" s="1"/>
      <c r="H226" s="134"/>
      <c r="I226" s="1"/>
      <c r="J226" s="1"/>
      <c r="K226" s="1"/>
      <c r="L226" s="1"/>
      <c r="M226" s="1"/>
      <c r="N226" s="10"/>
      <c r="O226" s="1" t="str">
        <f>'Round 0'!J226</f>
        <v>Not Held</v>
      </c>
      <c r="P226" s="1">
        <f>'Round 0'!H216</f>
        <v>0</v>
      </c>
      <c r="Q226" t="str">
        <f t="shared" si="77"/>
        <v>Not Held</v>
      </c>
      <c r="R226">
        <f t="shared" si="78"/>
        <v>0</v>
      </c>
    </row>
    <row r="227" spans="2:18" ht="30" x14ac:dyDescent="0.25">
      <c r="B227" s="8"/>
      <c r="C227" s="151" t="str">
        <f>'Return Profiles'!$H$5</f>
        <v>Education Finance (add-on 1)</v>
      </c>
      <c r="D227" s="100">
        <f t="shared" si="76"/>
        <v>0</v>
      </c>
      <c r="E227" s="100">
        <f t="shared" si="75"/>
        <v>0</v>
      </c>
      <c r="F227" s="169">
        <f t="shared" ref="F227:F228" si="79">R227*D217</f>
        <v>0</v>
      </c>
      <c r="G227" s="1"/>
      <c r="H227" s="134"/>
      <c r="I227" s="1"/>
      <c r="J227" s="1"/>
      <c r="K227" s="1"/>
      <c r="L227" s="1"/>
      <c r="M227" s="1"/>
      <c r="N227" s="10"/>
      <c r="O227" s="1"/>
      <c r="P227" s="1"/>
      <c r="Q227" t="str">
        <f t="shared" si="77"/>
        <v>Not Held</v>
      </c>
      <c r="R227">
        <f t="shared" si="78"/>
        <v>0</v>
      </c>
    </row>
    <row r="228" spans="2:18" ht="30" x14ac:dyDescent="0.25">
      <c r="B228" s="8"/>
      <c r="C228" s="151" t="str">
        <f>'Return Profiles'!$I$5</f>
        <v>Education Finance (add-on 2)</v>
      </c>
      <c r="D228" s="100">
        <f t="shared" si="76"/>
        <v>0</v>
      </c>
      <c r="E228" s="100">
        <f t="shared" si="75"/>
        <v>0</v>
      </c>
      <c r="F228" s="169">
        <f t="shared" si="79"/>
        <v>0</v>
      </c>
      <c r="G228" s="1"/>
      <c r="H228" s="134"/>
      <c r="I228" s="1"/>
      <c r="J228" s="1"/>
      <c r="K228" s="1"/>
      <c r="L228" s="1"/>
      <c r="M228" s="1"/>
      <c r="N228" s="10"/>
      <c r="O228" s="1"/>
      <c r="P228" s="1"/>
      <c r="Q228" t="str">
        <f t="shared" si="77"/>
        <v>Not Held</v>
      </c>
      <c r="R228">
        <f t="shared" si="78"/>
        <v>0</v>
      </c>
    </row>
    <row r="229" spans="2:18" x14ac:dyDescent="0.25">
      <c r="B229" s="8"/>
      <c r="C229" s="152" t="str">
        <f>'Return Profiles'!$F$5</f>
        <v>Large Cap ETF</v>
      </c>
      <c r="D229" s="100">
        <f t="shared" si="76"/>
        <v>0</v>
      </c>
      <c r="E229" s="100">
        <f t="shared" si="75"/>
        <v>0</v>
      </c>
      <c r="F229" s="169">
        <f>R229*D219</f>
        <v>0</v>
      </c>
      <c r="G229" s="1"/>
      <c r="H229" s="134"/>
      <c r="I229" s="1"/>
      <c r="J229" s="1"/>
      <c r="K229" s="1"/>
      <c r="L229" s="1"/>
      <c r="M229" s="1"/>
      <c r="N229" s="10"/>
      <c r="O229" s="1" t="str">
        <f>'Round 0'!J229</f>
        <v>Not Held</v>
      </c>
      <c r="P229" s="1">
        <f>'Round 0'!H219</f>
        <v>0</v>
      </c>
      <c r="Q229" t="str">
        <f t="shared" si="77"/>
        <v>Not Held</v>
      </c>
      <c r="R229">
        <f t="shared" si="78"/>
        <v>0</v>
      </c>
    </row>
    <row r="230" spans="2:18" x14ac:dyDescent="0.25">
      <c r="B230" s="8"/>
      <c r="C230" s="120" t="s">
        <v>4</v>
      </c>
      <c r="D230" s="107">
        <f>SUM(D223:D229)</f>
        <v>0</v>
      </c>
      <c r="E230" s="107">
        <f t="shared" si="75"/>
        <v>0</v>
      </c>
      <c r="F230" s="168">
        <f>SUM(F223:F229)</f>
        <v>0</v>
      </c>
      <c r="G230" s="1"/>
      <c r="H230" s="133"/>
      <c r="I230" s="1"/>
      <c r="J230" s="1"/>
      <c r="K230" s="1"/>
      <c r="L230" s="1"/>
      <c r="M230" s="1"/>
      <c r="N230" s="10"/>
    </row>
    <row r="231" spans="2:18" ht="15.75" thickBot="1" x14ac:dyDescent="0.3">
      <c r="B231" s="8"/>
      <c r="C231" s="153" t="s">
        <v>6</v>
      </c>
      <c r="D231" s="170">
        <f>SUM(D230,D222)</f>
        <v>50</v>
      </c>
      <c r="E231" s="107">
        <f t="shared" si="75"/>
        <v>0</v>
      </c>
      <c r="F231" s="171">
        <f>SUM(F230,F222)</f>
        <v>50</v>
      </c>
      <c r="G231" s="1"/>
      <c r="H231" s="133"/>
      <c r="I231" s="1"/>
      <c r="J231" s="1"/>
      <c r="K231" s="1"/>
      <c r="L231" s="1"/>
      <c r="M231" s="1"/>
      <c r="N231" s="10"/>
    </row>
    <row r="232" spans="2:18" ht="15.75" thickBot="1" x14ac:dyDescent="0.3">
      <c r="B232" s="13"/>
      <c r="C232" s="145" t="s">
        <v>126</v>
      </c>
      <c r="D232" s="14"/>
      <c r="E232" s="14"/>
      <c r="F232" s="154" t="str">
        <f>IF(OR(H213="Error",H215="Error",H216="Error",H219="Error",M213="Error",M215="Error",M216="Error",M219="Error",F222&lt;0),"Error","Ok")</f>
        <v>Ok</v>
      </c>
      <c r="G232" s="14"/>
      <c r="H232" s="137"/>
      <c r="I232" s="14"/>
      <c r="J232" s="14"/>
      <c r="K232" s="14"/>
      <c r="L232" s="14"/>
      <c r="M232" s="14"/>
      <c r="N232" s="15"/>
    </row>
  </sheetData>
  <mergeCells count="20">
    <mergeCell ref="I6:I12"/>
    <mergeCell ref="N6:N12"/>
    <mergeCell ref="I29:I35"/>
    <mergeCell ref="N29:N35"/>
    <mergeCell ref="I52:I58"/>
    <mergeCell ref="N52:N58"/>
    <mergeCell ref="I75:I81"/>
    <mergeCell ref="N75:N81"/>
    <mergeCell ref="I98:I104"/>
    <mergeCell ref="N98:N104"/>
    <mergeCell ref="I121:I127"/>
    <mergeCell ref="N121:N127"/>
    <mergeCell ref="I213:I219"/>
    <mergeCell ref="N213:N219"/>
    <mergeCell ref="I144:I150"/>
    <mergeCell ref="N144:N150"/>
    <mergeCell ref="I167:I173"/>
    <mergeCell ref="N167:N173"/>
    <mergeCell ref="I190:I196"/>
    <mergeCell ref="N190:N196"/>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77" operator="equal" id="{9E95DB3F-FE5E-4F47-A35A-504F99317B56}">
            <xm:f>'Drop Downs'!$B$6</xm:f>
            <x14:dxf>
              <font>
                <b/>
                <i val="0"/>
                <color theme="0"/>
              </font>
              <fill>
                <patternFill>
                  <bgColor rgb="FF00B050"/>
                </patternFill>
              </fill>
            </x14:dxf>
          </x14:cfRule>
          <x14:cfRule type="cellIs" priority="178" operator="equal" id="{47C30BAF-58E1-433B-A652-CC18594F7DD1}">
            <xm:f>'Drop Downs'!$B$5</xm:f>
            <x14:dxf>
              <font>
                <b/>
                <i val="0"/>
                <color theme="0"/>
              </font>
              <fill>
                <patternFill>
                  <bgColor rgb="FFFF0000"/>
                </patternFill>
              </fill>
            </x14:dxf>
          </x14:cfRule>
          <xm:sqref>M6:M7 H25 F25</xm:sqref>
        </x14:conditionalFormatting>
        <x14:conditionalFormatting xmlns:xm="http://schemas.microsoft.com/office/excel/2006/main">
          <x14:cfRule type="cellIs" priority="175" operator="equal" id="{3EE03B67-BCBC-488C-9A49-EF8C3F3073A0}">
            <xm:f>'Drop Downs'!$B$6</xm:f>
            <x14:dxf>
              <font>
                <b/>
                <i val="0"/>
                <color theme="0"/>
              </font>
              <fill>
                <patternFill>
                  <bgColor rgb="FF00B050"/>
                </patternFill>
              </fill>
            </x14:dxf>
          </x14:cfRule>
          <x14:cfRule type="cellIs" priority="176" operator="equal" id="{A719C8DD-C81F-4F3D-AE01-09DBC2DD6FA3}">
            <xm:f>'Drop Downs'!$B$5</xm:f>
            <x14:dxf>
              <font>
                <b/>
                <i val="0"/>
                <color theme="0"/>
              </font>
              <fill>
                <patternFill>
                  <bgColor rgb="FFFF0000"/>
                </patternFill>
              </fill>
            </x14:dxf>
          </x14:cfRule>
          <xm:sqref>M8:M9</xm:sqref>
        </x14:conditionalFormatting>
        <x14:conditionalFormatting xmlns:xm="http://schemas.microsoft.com/office/excel/2006/main">
          <x14:cfRule type="cellIs" priority="173" operator="equal" id="{54FE8DA6-A6E6-416C-80BE-DB0D01A10B68}">
            <xm:f>'Drop Downs'!$B$6</xm:f>
            <x14:dxf>
              <font>
                <b/>
                <i val="0"/>
                <color theme="0"/>
              </font>
              <fill>
                <patternFill>
                  <bgColor rgb="FF00B050"/>
                </patternFill>
              </fill>
            </x14:dxf>
          </x14:cfRule>
          <x14:cfRule type="cellIs" priority="174" operator="equal" id="{97089E4D-0161-4E1D-A4FC-EB16D11E3320}">
            <xm:f>'Drop Downs'!$B$5</xm:f>
            <x14:dxf>
              <font>
                <b/>
                <i val="0"/>
                <color theme="0"/>
              </font>
              <fill>
                <patternFill>
                  <bgColor rgb="FFFF0000"/>
                </patternFill>
              </fill>
            </x14:dxf>
          </x14:cfRule>
          <xm:sqref>M10:M11</xm:sqref>
        </x14:conditionalFormatting>
        <x14:conditionalFormatting xmlns:xm="http://schemas.microsoft.com/office/excel/2006/main">
          <x14:cfRule type="cellIs" priority="171" operator="equal" id="{71C16692-AA36-4EE1-BC1A-DF40D7B17094}">
            <xm:f>'Drop Downs'!$B$6</xm:f>
            <x14:dxf>
              <font>
                <b/>
                <i val="0"/>
                <color theme="0"/>
              </font>
              <fill>
                <patternFill>
                  <bgColor rgb="FF00B050"/>
                </patternFill>
              </fill>
            </x14:dxf>
          </x14:cfRule>
          <x14:cfRule type="cellIs" priority="172" operator="equal" id="{C936B29F-B015-4963-ABE2-307F0A7B8031}">
            <xm:f>'Drop Downs'!$B$5</xm:f>
            <x14:dxf>
              <font>
                <b/>
                <i val="0"/>
                <color theme="0"/>
              </font>
              <fill>
                <patternFill>
                  <bgColor rgb="FFFF0000"/>
                </patternFill>
              </fill>
            </x14:dxf>
          </x14:cfRule>
          <xm:sqref>M12</xm:sqref>
        </x14:conditionalFormatting>
        <x14:conditionalFormatting xmlns:xm="http://schemas.microsoft.com/office/excel/2006/main">
          <x14:cfRule type="cellIs" priority="167" operator="equal" id="{E0B282E8-23B1-4FB5-9B95-7523DBB61643}">
            <xm:f>'Drop Downs'!$B$6</xm:f>
            <x14:dxf>
              <font>
                <b/>
                <i val="0"/>
                <color theme="0"/>
              </font>
              <fill>
                <patternFill>
                  <bgColor rgb="FF00B050"/>
                </patternFill>
              </fill>
            </x14:dxf>
          </x14:cfRule>
          <x14:cfRule type="cellIs" priority="168" operator="equal" id="{38907B02-AD85-4506-80D3-B75FC6174537}">
            <xm:f>'Drop Downs'!$B$5</xm:f>
            <x14:dxf>
              <font>
                <b/>
                <i val="0"/>
                <color theme="0"/>
              </font>
              <fill>
                <patternFill>
                  <bgColor rgb="FFFF0000"/>
                </patternFill>
              </fill>
            </x14:dxf>
          </x14:cfRule>
          <xm:sqref>H6</xm:sqref>
        </x14:conditionalFormatting>
        <x14:conditionalFormatting xmlns:xm="http://schemas.microsoft.com/office/excel/2006/main">
          <x14:cfRule type="cellIs" priority="165" operator="equal" id="{0C7A77F7-A771-4383-BC26-188A346464FC}">
            <xm:f>'Drop Downs'!$B$6</xm:f>
            <x14:dxf>
              <font>
                <b/>
                <i val="0"/>
                <color theme="0"/>
              </font>
              <fill>
                <patternFill>
                  <bgColor rgb="FF00B050"/>
                </patternFill>
              </fill>
            </x14:dxf>
          </x14:cfRule>
          <x14:cfRule type="cellIs" priority="166" operator="equal" id="{BCEAB378-5D44-4D08-9B90-C6392843D073}">
            <xm:f>'Drop Downs'!$B$5</xm:f>
            <x14:dxf>
              <font>
                <b/>
                <i val="0"/>
                <color theme="0"/>
              </font>
              <fill>
                <patternFill>
                  <bgColor rgb="FFFF0000"/>
                </patternFill>
              </fill>
            </x14:dxf>
          </x14:cfRule>
          <xm:sqref>H8</xm:sqref>
        </x14:conditionalFormatting>
        <x14:conditionalFormatting xmlns:xm="http://schemas.microsoft.com/office/excel/2006/main">
          <x14:cfRule type="cellIs" priority="163" operator="equal" id="{A5DBAEA8-6C02-4C0F-BF1A-4CAFA12E9486}">
            <xm:f>'Drop Downs'!$B$6</xm:f>
            <x14:dxf>
              <font>
                <b/>
                <i val="0"/>
                <color theme="0"/>
              </font>
              <fill>
                <patternFill>
                  <bgColor rgb="FF00B050"/>
                </patternFill>
              </fill>
            </x14:dxf>
          </x14:cfRule>
          <x14:cfRule type="cellIs" priority="164" operator="equal" id="{18CE0A1F-17CD-43BC-95FD-A893731AFB57}">
            <xm:f>'Drop Downs'!$B$5</xm:f>
            <x14:dxf>
              <font>
                <b/>
                <i val="0"/>
                <color theme="0"/>
              </font>
              <fill>
                <patternFill>
                  <bgColor rgb="FFFF0000"/>
                </patternFill>
              </fill>
            </x14:dxf>
          </x14:cfRule>
          <xm:sqref>H9</xm:sqref>
        </x14:conditionalFormatting>
        <x14:conditionalFormatting xmlns:xm="http://schemas.microsoft.com/office/excel/2006/main">
          <x14:cfRule type="cellIs" priority="161" operator="equal" id="{E7B24E8C-5323-45B4-AC26-E5AEC3704CFF}">
            <xm:f>'Drop Downs'!$B$6</xm:f>
            <x14:dxf>
              <font>
                <b/>
                <i val="0"/>
                <color theme="0"/>
              </font>
              <fill>
                <patternFill>
                  <bgColor rgb="FF00B050"/>
                </patternFill>
              </fill>
            </x14:dxf>
          </x14:cfRule>
          <x14:cfRule type="cellIs" priority="162" operator="equal" id="{E13F9D1C-4340-4629-A5D6-2F0E38CFEB49}">
            <xm:f>'Drop Downs'!$B$5</xm:f>
            <x14:dxf>
              <font>
                <b/>
                <i val="0"/>
                <color theme="0"/>
              </font>
              <fill>
                <patternFill>
                  <bgColor rgb="FFFF0000"/>
                </patternFill>
              </fill>
            </x14:dxf>
          </x14:cfRule>
          <xm:sqref>H12</xm:sqref>
        </x14:conditionalFormatting>
        <x14:conditionalFormatting xmlns:xm="http://schemas.microsoft.com/office/excel/2006/main">
          <x14:cfRule type="cellIs" priority="143" operator="equal" id="{862456BA-5BC9-4F2F-8448-225241AF2653}">
            <xm:f>'Drop Downs'!$B$6</xm:f>
            <x14:dxf>
              <font>
                <b/>
                <i val="0"/>
                <color theme="0"/>
              </font>
              <fill>
                <patternFill>
                  <bgColor rgb="FF00B050"/>
                </patternFill>
              </fill>
            </x14:dxf>
          </x14:cfRule>
          <x14:cfRule type="cellIs" priority="144" operator="equal" id="{5BC0C53C-3E29-4249-BB10-365A976D8E7F}">
            <xm:f>'Drop Downs'!$B$5</xm:f>
            <x14:dxf>
              <font>
                <b/>
                <i val="0"/>
                <color theme="0"/>
              </font>
              <fill>
                <patternFill>
                  <bgColor rgb="FFFF0000"/>
                </patternFill>
              </fill>
            </x14:dxf>
          </x14:cfRule>
          <xm:sqref>M29:M30 H48 F48</xm:sqref>
        </x14:conditionalFormatting>
        <x14:conditionalFormatting xmlns:xm="http://schemas.microsoft.com/office/excel/2006/main">
          <x14:cfRule type="cellIs" priority="141" operator="equal" id="{B89F2BA7-C54B-4DBA-AA18-DB3E18AF7FD0}">
            <xm:f>'Drop Downs'!$B$6</xm:f>
            <x14:dxf>
              <font>
                <b/>
                <i val="0"/>
                <color theme="0"/>
              </font>
              <fill>
                <patternFill>
                  <bgColor rgb="FF00B050"/>
                </patternFill>
              </fill>
            </x14:dxf>
          </x14:cfRule>
          <x14:cfRule type="cellIs" priority="142" operator="equal" id="{C7B454E9-6313-4ECE-B3CA-DB7F29ED793A}">
            <xm:f>'Drop Downs'!$B$5</xm:f>
            <x14:dxf>
              <font>
                <b/>
                <i val="0"/>
                <color theme="0"/>
              </font>
              <fill>
                <patternFill>
                  <bgColor rgb="FFFF0000"/>
                </patternFill>
              </fill>
            </x14:dxf>
          </x14:cfRule>
          <xm:sqref>M31:M32</xm:sqref>
        </x14:conditionalFormatting>
        <x14:conditionalFormatting xmlns:xm="http://schemas.microsoft.com/office/excel/2006/main">
          <x14:cfRule type="cellIs" priority="139" operator="equal" id="{8D97ACA8-051F-4BBD-9EE5-5C58139BDD03}">
            <xm:f>'Drop Downs'!$B$6</xm:f>
            <x14:dxf>
              <font>
                <b/>
                <i val="0"/>
                <color theme="0"/>
              </font>
              <fill>
                <patternFill>
                  <bgColor rgb="FF00B050"/>
                </patternFill>
              </fill>
            </x14:dxf>
          </x14:cfRule>
          <x14:cfRule type="cellIs" priority="140" operator="equal" id="{932306CA-2BF3-4717-AAAA-8795EE59382B}">
            <xm:f>'Drop Downs'!$B$5</xm:f>
            <x14:dxf>
              <font>
                <b/>
                <i val="0"/>
                <color theme="0"/>
              </font>
              <fill>
                <patternFill>
                  <bgColor rgb="FFFF0000"/>
                </patternFill>
              </fill>
            </x14:dxf>
          </x14:cfRule>
          <xm:sqref>M33:M34</xm:sqref>
        </x14:conditionalFormatting>
        <x14:conditionalFormatting xmlns:xm="http://schemas.microsoft.com/office/excel/2006/main">
          <x14:cfRule type="cellIs" priority="137" operator="equal" id="{BFCCEF6E-9F35-4252-8060-6D5476E4C53C}">
            <xm:f>'Drop Downs'!$B$6</xm:f>
            <x14:dxf>
              <font>
                <b/>
                <i val="0"/>
                <color theme="0"/>
              </font>
              <fill>
                <patternFill>
                  <bgColor rgb="FF00B050"/>
                </patternFill>
              </fill>
            </x14:dxf>
          </x14:cfRule>
          <x14:cfRule type="cellIs" priority="138" operator="equal" id="{8031927F-646C-4764-9D3E-014FB4FA5E63}">
            <xm:f>'Drop Downs'!$B$5</xm:f>
            <x14:dxf>
              <font>
                <b/>
                <i val="0"/>
                <color theme="0"/>
              </font>
              <fill>
                <patternFill>
                  <bgColor rgb="FFFF0000"/>
                </patternFill>
              </fill>
            </x14:dxf>
          </x14:cfRule>
          <xm:sqref>M35</xm:sqref>
        </x14:conditionalFormatting>
        <x14:conditionalFormatting xmlns:xm="http://schemas.microsoft.com/office/excel/2006/main">
          <x14:cfRule type="cellIs" priority="135" operator="equal" id="{2EE269DB-25D3-4145-BA8E-40393952CF72}">
            <xm:f>'Drop Downs'!$B$6</xm:f>
            <x14:dxf>
              <font>
                <b/>
                <i val="0"/>
                <color theme="0"/>
              </font>
              <fill>
                <patternFill>
                  <bgColor rgb="FF00B050"/>
                </patternFill>
              </fill>
            </x14:dxf>
          </x14:cfRule>
          <x14:cfRule type="cellIs" priority="136" operator="equal" id="{1583DB05-0C3A-4705-ACC1-660CE301EA87}">
            <xm:f>'Drop Downs'!$B$5</xm:f>
            <x14:dxf>
              <font>
                <b/>
                <i val="0"/>
                <color theme="0"/>
              </font>
              <fill>
                <patternFill>
                  <bgColor rgb="FFFF0000"/>
                </patternFill>
              </fill>
            </x14:dxf>
          </x14:cfRule>
          <xm:sqref>H29</xm:sqref>
        </x14:conditionalFormatting>
        <x14:conditionalFormatting xmlns:xm="http://schemas.microsoft.com/office/excel/2006/main">
          <x14:cfRule type="cellIs" priority="133" operator="equal" id="{BE4B0695-D183-49B7-8C5C-945635D1D2E1}">
            <xm:f>'Drop Downs'!$B$6</xm:f>
            <x14:dxf>
              <font>
                <b/>
                <i val="0"/>
                <color theme="0"/>
              </font>
              <fill>
                <patternFill>
                  <bgColor rgb="FF00B050"/>
                </patternFill>
              </fill>
            </x14:dxf>
          </x14:cfRule>
          <x14:cfRule type="cellIs" priority="134" operator="equal" id="{3CFE48B8-698F-4319-8CFE-A8BBB1EE90AF}">
            <xm:f>'Drop Downs'!$B$5</xm:f>
            <x14:dxf>
              <font>
                <b/>
                <i val="0"/>
                <color theme="0"/>
              </font>
              <fill>
                <patternFill>
                  <bgColor rgb="FFFF0000"/>
                </patternFill>
              </fill>
            </x14:dxf>
          </x14:cfRule>
          <xm:sqref>H31</xm:sqref>
        </x14:conditionalFormatting>
        <x14:conditionalFormatting xmlns:xm="http://schemas.microsoft.com/office/excel/2006/main">
          <x14:cfRule type="cellIs" priority="131" operator="equal" id="{97271AD3-0133-4365-BBF7-2B931538A575}">
            <xm:f>'Drop Downs'!$B$6</xm:f>
            <x14:dxf>
              <font>
                <b/>
                <i val="0"/>
                <color theme="0"/>
              </font>
              <fill>
                <patternFill>
                  <bgColor rgb="FF00B050"/>
                </patternFill>
              </fill>
            </x14:dxf>
          </x14:cfRule>
          <x14:cfRule type="cellIs" priority="132" operator="equal" id="{AC9A21C2-8E25-4D85-BC4A-4C7C688AFC48}">
            <xm:f>'Drop Downs'!$B$5</xm:f>
            <x14:dxf>
              <font>
                <b/>
                <i val="0"/>
                <color theme="0"/>
              </font>
              <fill>
                <patternFill>
                  <bgColor rgb="FFFF0000"/>
                </patternFill>
              </fill>
            </x14:dxf>
          </x14:cfRule>
          <xm:sqref>H32</xm:sqref>
        </x14:conditionalFormatting>
        <x14:conditionalFormatting xmlns:xm="http://schemas.microsoft.com/office/excel/2006/main">
          <x14:cfRule type="cellIs" priority="129" operator="equal" id="{F82808D6-24BD-478A-AAF9-0B5A5FF4A490}">
            <xm:f>'Drop Downs'!$B$6</xm:f>
            <x14:dxf>
              <font>
                <b/>
                <i val="0"/>
                <color theme="0"/>
              </font>
              <fill>
                <patternFill>
                  <bgColor rgb="FF00B050"/>
                </patternFill>
              </fill>
            </x14:dxf>
          </x14:cfRule>
          <x14:cfRule type="cellIs" priority="130" operator="equal" id="{1F133374-131C-4E8F-A93A-F910DF1630DE}">
            <xm:f>'Drop Downs'!$B$5</xm:f>
            <x14:dxf>
              <font>
                <b/>
                <i val="0"/>
                <color theme="0"/>
              </font>
              <fill>
                <patternFill>
                  <bgColor rgb="FFFF0000"/>
                </patternFill>
              </fill>
            </x14:dxf>
          </x14:cfRule>
          <xm:sqref>H35</xm:sqref>
        </x14:conditionalFormatting>
        <x14:conditionalFormatting xmlns:xm="http://schemas.microsoft.com/office/excel/2006/main">
          <x14:cfRule type="cellIs" priority="127" operator="equal" id="{43E84241-E5EA-46F2-B6C2-7CF607065293}">
            <xm:f>'Drop Downs'!$B$6</xm:f>
            <x14:dxf>
              <font>
                <b/>
                <i val="0"/>
                <color theme="0"/>
              </font>
              <fill>
                <patternFill>
                  <bgColor rgb="FF00B050"/>
                </patternFill>
              </fill>
            </x14:dxf>
          </x14:cfRule>
          <x14:cfRule type="cellIs" priority="128" operator="equal" id="{4A264A68-99BF-4582-93EC-B436638C2136}">
            <xm:f>'Drop Downs'!$B$5</xm:f>
            <x14:dxf>
              <font>
                <b/>
                <i val="0"/>
                <color theme="0"/>
              </font>
              <fill>
                <patternFill>
                  <bgColor rgb="FFFF0000"/>
                </patternFill>
              </fill>
            </x14:dxf>
          </x14:cfRule>
          <xm:sqref>M52:M53 H71 F71</xm:sqref>
        </x14:conditionalFormatting>
        <x14:conditionalFormatting xmlns:xm="http://schemas.microsoft.com/office/excel/2006/main">
          <x14:cfRule type="cellIs" priority="125" operator="equal" id="{ACE36963-6B05-4285-98CE-099E3BBBABAA}">
            <xm:f>'Drop Downs'!$B$6</xm:f>
            <x14:dxf>
              <font>
                <b/>
                <i val="0"/>
                <color theme="0"/>
              </font>
              <fill>
                <patternFill>
                  <bgColor rgb="FF00B050"/>
                </patternFill>
              </fill>
            </x14:dxf>
          </x14:cfRule>
          <x14:cfRule type="cellIs" priority="126" operator="equal" id="{90A66621-5211-4A07-876D-0CA93F9D5531}">
            <xm:f>'Drop Downs'!$B$5</xm:f>
            <x14:dxf>
              <font>
                <b/>
                <i val="0"/>
                <color theme="0"/>
              </font>
              <fill>
                <patternFill>
                  <bgColor rgb="FFFF0000"/>
                </patternFill>
              </fill>
            </x14:dxf>
          </x14:cfRule>
          <xm:sqref>M54:M55</xm:sqref>
        </x14:conditionalFormatting>
        <x14:conditionalFormatting xmlns:xm="http://schemas.microsoft.com/office/excel/2006/main">
          <x14:cfRule type="cellIs" priority="123" operator="equal" id="{DC00297B-2E5E-4FE8-8BFA-54776707E737}">
            <xm:f>'Drop Downs'!$B$6</xm:f>
            <x14:dxf>
              <font>
                <b/>
                <i val="0"/>
                <color theme="0"/>
              </font>
              <fill>
                <patternFill>
                  <bgColor rgb="FF00B050"/>
                </patternFill>
              </fill>
            </x14:dxf>
          </x14:cfRule>
          <x14:cfRule type="cellIs" priority="124" operator="equal" id="{A3D3DD63-7C73-4E41-9BAA-217AC8E8D8E1}">
            <xm:f>'Drop Downs'!$B$5</xm:f>
            <x14:dxf>
              <font>
                <b/>
                <i val="0"/>
                <color theme="0"/>
              </font>
              <fill>
                <patternFill>
                  <bgColor rgb="FFFF0000"/>
                </patternFill>
              </fill>
            </x14:dxf>
          </x14:cfRule>
          <xm:sqref>M56:M57</xm:sqref>
        </x14:conditionalFormatting>
        <x14:conditionalFormatting xmlns:xm="http://schemas.microsoft.com/office/excel/2006/main">
          <x14:cfRule type="cellIs" priority="121" operator="equal" id="{B56DBB9B-3695-4FA0-9DAB-6A36D87D9439}">
            <xm:f>'Drop Downs'!$B$6</xm:f>
            <x14:dxf>
              <font>
                <b/>
                <i val="0"/>
                <color theme="0"/>
              </font>
              <fill>
                <patternFill>
                  <bgColor rgb="FF00B050"/>
                </patternFill>
              </fill>
            </x14:dxf>
          </x14:cfRule>
          <x14:cfRule type="cellIs" priority="122" operator="equal" id="{6FE7BF74-A21B-4A5C-8B6A-6CFA5D430FD1}">
            <xm:f>'Drop Downs'!$B$5</xm:f>
            <x14:dxf>
              <font>
                <b/>
                <i val="0"/>
                <color theme="0"/>
              </font>
              <fill>
                <patternFill>
                  <bgColor rgb="FFFF0000"/>
                </patternFill>
              </fill>
            </x14:dxf>
          </x14:cfRule>
          <xm:sqref>M58</xm:sqref>
        </x14:conditionalFormatting>
        <x14:conditionalFormatting xmlns:xm="http://schemas.microsoft.com/office/excel/2006/main">
          <x14:cfRule type="cellIs" priority="119" operator="equal" id="{E2DE25C6-CBBA-4271-BC82-F8078299AACF}">
            <xm:f>'Drop Downs'!$B$6</xm:f>
            <x14:dxf>
              <font>
                <b/>
                <i val="0"/>
                <color theme="0"/>
              </font>
              <fill>
                <patternFill>
                  <bgColor rgb="FF00B050"/>
                </patternFill>
              </fill>
            </x14:dxf>
          </x14:cfRule>
          <x14:cfRule type="cellIs" priority="120" operator="equal" id="{01C6319A-543D-492B-AA29-083B3A669D6A}">
            <xm:f>'Drop Downs'!$B$5</xm:f>
            <x14:dxf>
              <font>
                <b/>
                <i val="0"/>
                <color theme="0"/>
              </font>
              <fill>
                <patternFill>
                  <bgColor rgb="FFFF0000"/>
                </patternFill>
              </fill>
            </x14:dxf>
          </x14:cfRule>
          <xm:sqref>H52</xm:sqref>
        </x14:conditionalFormatting>
        <x14:conditionalFormatting xmlns:xm="http://schemas.microsoft.com/office/excel/2006/main">
          <x14:cfRule type="cellIs" priority="117" operator="equal" id="{6C032002-DF27-44E3-AACD-0BDAEC5D7C4F}">
            <xm:f>'Drop Downs'!$B$6</xm:f>
            <x14:dxf>
              <font>
                <b/>
                <i val="0"/>
                <color theme="0"/>
              </font>
              <fill>
                <patternFill>
                  <bgColor rgb="FF00B050"/>
                </patternFill>
              </fill>
            </x14:dxf>
          </x14:cfRule>
          <x14:cfRule type="cellIs" priority="118" operator="equal" id="{68C7C282-9F3B-4801-890E-BB5B5946B722}">
            <xm:f>'Drop Downs'!$B$5</xm:f>
            <x14:dxf>
              <font>
                <b/>
                <i val="0"/>
                <color theme="0"/>
              </font>
              <fill>
                <patternFill>
                  <bgColor rgb="FFFF0000"/>
                </patternFill>
              </fill>
            </x14:dxf>
          </x14:cfRule>
          <xm:sqref>H54</xm:sqref>
        </x14:conditionalFormatting>
        <x14:conditionalFormatting xmlns:xm="http://schemas.microsoft.com/office/excel/2006/main">
          <x14:cfRule type="cellIs" priority="115" operator="equal" id="{E08A4EF7-4EC5-4DAB-8E88-7D26C47CEE55}">
            <xm:f>'Drop Downs'!$B$6</xm:f>
            <x14:dxf>
              <font>
                <b/>
                <i val="0"/>
                <color theme="0"/>
              </font>
              <fill>
                <patternFill>
                  <bgColor rgb="FF00B050"/>
                </patternFill>
              </fill>
            </x14:dxf>
          </x14:cfRule>
          <x14:cfRule type="cellIs" priority="116" operator="equal" id="{ABA13AF0-AF20-42D3-BEA3-1319A98224BD}">
            <xm:f>'Drop Downs'!$B$5</xm:f>
            <x14:dxf>
              <font>
                <b/>
                <i val="0"/>
                <color theme="0"/>
              </font>
              <fill>
                <patternFill>
                  <bgColor rgb="FFFF0000"/>
                </patternFill>
              </fill>
            </x14:dxf>
          </x14:cfRule>
          <xm:sqref>H55</xm:sqref>
        </x14:conditionalFormatting>
        <x14:conditionalFormatting xmlns:xm="http://schemas.microsoft.com/office/excel/2006/main">
          <x14:cfRule type="cellIs" priority="113" operator="equal" id="{B76CEF69-05AC-492A-8D9A-98937666F6C6}">
            <xm:f>'Drop Downs'!$B$6</xm:f>
            <x14:dxf>
              <font>
                <b/>
                <i val="0"/>
                <color theme="0"/>
              </font>
              <fill>
                <patternFill>
                  <bgColor rgb="FF00B050"/>
                </patternFill>
              </fill>
            </x14:dxf>
          </x14:cfRule>
          <x14:cfRule type="cellIs" priority="114" operator="equal" id="{9B56E5B7-2F1F-40F2-9DAC-D478A66BA942}">
            <xm:f>'Drop Downs'!$B$5</xm:f>
            <x14:dxf>
              <font>
                <b/>
                <i val="0"/>
                <color theme="0"/>
              </font>
              <fill>
                <patternFill>
                  <bgColor rgb="FFFF0000"/>
                </patternFill>
              </fill>
            </x14:dxf>
          </x14:cfRule>
          <xm:sqref>H58</xm:sqref>
        </x14:conditionalFormatting>
        <x14:conditionalFormatting xmlns:xm="http://schemas.microsoft.com/office/excel/2006/main">
          <x14:cfRule type="cellIs" priority="111" operator="equal" id="{BAB043E8-949C-4A51-BCCD-6D411F169DC9}">
            <xm:f>'Drop Downs'!$B$6</xm:f>
            <x14:dxf>
              <font>
                <b/>
                <i val="0"/>
                <color theme="0"/>
              </font>
              <fill>
                <patternFill>
                  <bgColor rgb="FF00B050"/>
                </patternFill>
              </fill>
            </x14:dxf>
          </x14:cfRule>
          <x14:cfRule type="cellIs" priority="112" operator="equal" id="{A849A688-EE14-430B-BC1D-1944EA5EE854}">
            <xm:f>'Drop Downs'!$B$5</xm:f>
            <x14:dxf>
              <font>
                <b/>
                <i val="0"/>
                <color theme="0"/>
              </font>
              <fill>
                <patternFill>
                  <bgColor rgb="FFFF0000"/>
                </patternFill>
              </fill>
            </x14:dxf>
          </x14:cfRule>
          <xm:sqref>M75:M76 H94 F94</xm:sqref>
        </x14:conditionalFormatting>
        <x14:conditionalFormatting xmlns:xm="http://schemas.microsoft.com/office/excel/2006/main">
          <x14:cfRule type="cellIs" priority="109" operator="equal" id="{B15B12BE-BBAF-46CD-A254-6BEA0C8AA942}">
            <xm:f>'Drop Downs'!$B$6</xm:f>
            <x14:dxf>
              <font>
                <b/>
                <i val="0"/>
                <color theme="0"/>
              </font>
              <fill>
                <patternFill>
                  <bgColor rgb="FF00B050"/>
                </patternFill>
              </fill>
            </x14:dxf>
          </x14:cfRule>
          <x14:cfRule type="cellIs" priority="110" operator="equal" id="{500225DF-5416-40BA-AED3-FDD7B49476CF}">
            <xm:f>'Drop Downs'!$B$5</xm:f>
            <x14:dxf>
              <font>
                <b/>
                <i val="0"/>
                <color theme="0"/>
              </font>
              <fill>
                <patternFill>
                  <bgColor rgb="FFFF0000"/>
                </patternFill>
              </fill>
            </x14:dxf>
          </x14:cfRule>
          <xm:sqref>M77:M78</xm:sqref>
        </x14:conditionalFormatting>
        <x14:conditionalFormatting xmlns:xm="http://schemas.microsoft.com/office/excel/2006/main">
          <x14:cfRule type="cellIs" priority="107" operator="equal" id="{42E2F732-B146-4EC8-9015-AC15DD2D19BF}">
            <xm:f>'Drop Downs'!$B$6</xm:f>
            <x14:dxf>
              <font>
                <b/>
                <i val="0"/>
                <color theme="0"/>
              </font>
              <fill>
                <patternFill>
                  <bgColor rgb="FF00B050"/>
                </patternFill>
              </fill>
            </x14:dxf>
          </x14:cfRule>
          <x14:cfRule type="cellIs" priority="108" operator="equal" id="{74135FE0-7138-4405-986B-CABACDC4BF44}">
            <xm:f>'Drop Downs'!$B$5</xm:f>
            <x14:dxf>
              <font>
                <b/>
                <i val="0"/>
                <color theme="0"/>
              </font>
              <fill>
                <patternFill>
                  <bgColor rgb="FFFF0000"/>
                </patternFill>
              </fill>
            </x14:dxf>
          </x14:cfRule>
          <xm:sqref>M79:M80</xm:sqref>
        </x14:conditionalFormatting>
        <x14:conditionalFormatting xmlns:xm="http://schemas.microsoft.com/office/excel/2006/main">
          <x14:cfRule type="cellIs" priority="105" operator="equal" id="{04DD9368-F76C-4BAD-9568-FE3AAC772B10}">
            <xm:f>'Drop Downs'!$B$6</xm:f>
            <x14:dxf>
              <font>
                <b/>
                <i val="0"/>
                <color theme="0"/>
              </font>
              <fill>
                <patternFill>
                  <bgColor rgb="FF00B050"/>
                </patternFill>
              </fill>
            </x14:dxf>
          </x14:cfRule>
          <x14:cfRule type="cellIs" priority="106" operator="equal" id="{A84DB9F2-A4DF-439B-A9D0-DBED5482343F}">
            <xm:f>'Drop Downs'!$B$5</xm:f>
            <x14:dxf>
              <font>
                <b/>
                <i val="0"/>
                <color theme="0"/>
              </font>
              <fill>
                <patternFill>
                  <bgColor rgb="FFFF0000"/>
                </patternFill>
              </fill>
            </x14:dxf>
          </x14:cfRule>
          <xm:sqref>M81</xm:sqref>
        </x14:conditionalFormatting>
        <x14:conditionalFormatting xmlns:xm="http://schemas.microsoft.com/office/excel/2006/main">
          <x14:cfRule type="cellIs" priority="103" operator="equal" id="{89B50014-B9B1-41C0-8EB8-F9BA5C19DEE6}">
            <xm:f>'Drop Downs'!$B$6</xm:f>
            <x14:dxf>
              <font>
                <b/>
                <i val="0"/>
                <color theme="0"/>
              </font>
              <fill>
                <patternFill>
                  <bgColor rgb="FF00B050"/>
                </patternFill>
              </fill>
            </x14:dxf>
          </x14:cfRule>
          <x14:cfRule type="cellIs" priority="104" operator="equal" id="{7CED7547-CF67-4D5D-8AB1-8C35FEFF6A83}">
            <xm:f>'Drop Downs'!$B$5</xm:f>
            <x14:dxf>
              <font>
                <b/>
                <i val="0"/>
                <color theme="0"/>
              </font>
              <fill>
                <patternFill>
                  <bgColor rgb="FFFF0000"/>
                </patternFill>
              </fill>
            </x14:dxf>
          </x14:cfRule>
          <xm:sqref>H75</xm:sqref>
        </x14:conditionalFormatting>
        <x14:conditionalFormatting xmlns:xm="http://schemas.microsoft.com/office/excel/2006/main">
          <x14:cfRule type="cellIs" priority="101" operator="equal" id="{EB2E611C-68EA-4994-BEFC-964945CD110F}">
            <xm:f>'Drop Downs'!$B$6</xm:f>
            <x14:dxf>
              <font>
                <b/>
                <i val="0"/>
                <color theme="0"/>
              </font>
              <fill>
                <patternFill>
                  <bgColor rgb="FF00B050"/>
                </patternFill>
              </fill>
            </x14:dxf>
          </x14:cfRule>
          <x14:cfRule type="cellIs" priority="102" operator="equal" id="{8CAD52A6-6C00-43DB-A18E-852702B4EB1C}">
            <xm:f>'Drop Downs'!$B$5</xm:f>
            <x14:dxf>
              <font>
                <b/>
                <i val="0"/>
                <color theme="0"/>
              </font>
              <fill>
                <patternFill>
                  <bgColor rgb="FFFF0000"/>
                </patternFill>
              </fill>
            </x14:dxf>
          </x14:cfRule>
          <xm:sqref>H77</xm:sqref>
        </x14:conditionalFormatting>
        <x14:conditionalFormatting xmlns:xm="http://schemas.microsoft.com/office/excel/2006/main">
          <x14:cfRule type="cellIs" priority="99" operator="equal" id="{ECB2A647-1DE1-4E82-A331-7C81B021939E}">
            <xm:f>'Drop Downs'!$B$6</xm:f>
            <x14:dxf>
              <font>
                <b/>
                <i val="0"/>
                <color theme="0"/>
              </font>
              <fill>
                <patternFill>
                  <bgColor rgb="FF00B050"/>
                </patternFill>
              </fill>
            </x14:dxf>
          </x14:cfRule>
          <x14:cfRule type="cellIs" priority="100" operator="equal" id="{0B5478FC-466C-4CDD-87A3-9926E2F8F3B1}">
            <xm:f>'Drop Downs'!$B$5</xm:f>
            <x14:dxf>
              <font>
                <b/>
                <i val="0"/>
                <color theme="0"/>
              </font>
              <fill>
                <patternFill>
                  <bgColor rgb="FFFF0000"/>
                </patternFill>
              </fill>
            </x14:dxf>
          </x14:cfRule>
          <xm:sqref>H78</xm:sqref>
        </x14:conditionalFormatting>
        <x14:conditionalFormatting xmlns:xm="http://schemas.microsoft.com/office/excel/2006/main">
          <x14:cfRule type="cellIs" priority="97" operator="equal" id="{EABAB0B6-0304-4CDE-B542-1D041321CCB4}">
            <xm:f>'Drop Downs'!$B$6</xm:f>
            <x14:dxf>
              <font>
                <b/>
                <i val="0"/>
                <color theme="0"/>
              </font>
              <fill>
                <patternFill>
                  <bgColor rgb="FF00B050"/>
                </patternFill>
              </fill>
            </x14:dxf>
          </x14:cfRule>
          <x14:cfRule type="cellIs" priority="98" operator="equal" id="{B0507CEC-81D5-4136-8DB6-B17EF0028DE5}">
            <xm:f>'Drop Downs'!$B$5</xm:f>
            <x14:dxf>
              <font>
                <b/>
                <i val="0"/>
                <color theme="0"/>
              </font>
              <fill>
                <patternFill>
                  <bgColor rgb="FFFF0000"/>
                </patternFill>
              </fill>
            </x14:dxf>
          </x14:cfRule>
          <xm:sqref>H81</xm:sqref>
        </x14:conditionalFormatting>
        <x14:conditionalFormatting xmlns:xm="http://schemas.microsoft.com/office/excel/2006/main">
          <x14:cfRule type="cellIs" priority="95" operator="equal" id="{1C218F53-72DA-4E71-A081-DCF80555B920}">
            <xm:f>'Drop Downs'!$B$6</xm:f>
            <x14:dxf>
              <font>
                <b/>
                <i val="0"/>
                <color theme="0"/>
              </font>
              <fill>
                <patternFill>
                  <bgColor rgb="FF00B050"/>
                </patternFill>
              </fill>
            </x14:dxf>
          </x14:cfRule>
          <x14:cfRule type="cellIs" priority="96" operator="equal" id="{E4396BE8-7602-43C7-9F05-1EEC1B16CEDE}">
            <xm:f>'Drop Downs'!$B$5</xm:f>
            <x14:dxf>
              <font>
                <b/>
                <i val="0"/>
                <color theme="0"/>
              </font>
              <fill>
                <patternFill>
                  <bgColor rgb="FFFF0000"/>
                </patternFill>
              </fill>
            </x14:dxf>
          </x14:cfRule>
          <xm:sqref>M98:M99 H117 F117</xm:sqref>
        </x14:conditionalFormatting>
        <x14:conditionalFormatting xmlns:xm="http://schemas.microsoft.com/office/excel/2006/main">
          <x14:cfRule type="cellIs" priority="93" operator="equal" id="{67C26A9E-FEC6-4030-994E-AF4B58F73F26}">
            <xm:f>'Drop Downs'!$B$6</xm:f>
            <x14:dxf>
              <font>
                <b/>
                <i val="0"/>
                <color theme="0"/>
              </font>
              <fill>
                <patternFill>
                  <bgColor rgb="FF00B050"/>
                </patternFill>
              </fill>
            </x14:dxf>
          </x14:cfRule>
          <x14:cfRule type="cellIs" priority="94" operator="equal" id="{964FD0B6-0C2A-43FB-AD28-3FC739BD9B86}">
            <xm:f>'Drop Downs'!$B$5</xm:f>
            <x14:dxf>
              <font>
                <b/>
                <i val="0"/>
                <color theme="0"/>
              </font>
              <fill>
                <patternFill>
                  <bgColor rgb="FFFF0000"/>
                </patternFill>
              </fill>
            </x14:dxf>
          </x14:cfRule>
          <xm:sqref>M100:M101</xm:sqref>
        </x14:conditionalFormatting>
        <x14:conditionalFormatting xmlns:xm="http://schemas.microsoft.com/office/excel/2006/main">
          <x14:cfRule type="cellIs" priority="91" operator="equal" id="{8A77CAF2-6F13-4F11-9909-21566494D1BF}">
            <xm:f>'Drop Downs'!$B$6</xm:f>
            <x14:dxf>
              <font>
                <b/>
                <i val="0"/>
                <color theme="0"/>
              </font>
              <fill>
                <patternFill>
                  <bgColor rgb="FF00B050"/>
                </patternFill>
              </fill>
            </x14:dxf>
          </x14:cfRule>
          <x14:cfRule type="cellIs" priority="92" operator="equal" id="{1D7122D3-C175-42A8-B70D-27138411879E}">
            <xm:f>'Drop Downs'!$B$5</xm:f>
            <x14:dxf>
              <font>
                <b/>
                <i val="0"/>
                <color theme="0"/>
              </font>
              <fill>
                <patternFill>
                  <bgColor rgb="FFFF0000"/>
                </patternFill>
              </fill>
            </x14:dxf>
          </x14:cfRule>
          <xm:sqref>M102:M103</xm:sqref>
        </x14:conditionalFormatting>
        <x14:conditionalFormatting xmlns:xm="http://schemas.microsoft.com/office/excel/2006/main">
          <x14:cfRule type="cellIs" priority="89" operator="equal" id="{FB2207E9-2F48-4625-8A7A-003CE2954F78}">
            <xm:f>'Drop Downs'!$B$6</xm:f>
            <x14:dxf>
              <font>
                <b/>
                <i val="0"/>
                <color theme="0"/>
              </font>
              <fill>
                <patternFill>
                  <bgColor rgb="FF00B050"/>
                </patternFill>
              </fill>
            </x14:dxf>
          </x14:cfRule>
          <x14:cfRule type="cellIs" priority="90" operator="equal" id="{1E18CD16-6716-4DD9-AD6F-A0C30025F51C}">
            <xm:f>'Drop Downs'!$B$5</xm:f>
            <x14:dxf>
              <font>
                <b/>
                <i val="0"/>
                <color theme="0"/>
              </font>
              <fill>
                <patternFill>
                  <bgColor rgb="FFFF0000"/>
                </patternFill>
              </fill>
            </x14:dxf>
          </x14:cfRule>
          <xm:sqref>M104</xm:sqref>
        </x14:conditionalFormatting>
        <x14:conditionalFormatting xmlns:xm="http://schemas.microsoft.com/office/excel/2006/main">
          <x14:cfRule type="cellIs" priority="87" operator="equal" id="{3ABA63B4-5263-4096-97D7-84D90334EBE9}">
            <xm:f>'Drop Downs'!$B$6</xm:f>
            <x14:dxf>
              <font>
                <b/>
                <i val="0"/>
                <color theme="0"/>
              </font>
              <fill>
                <patternFill>
                  <bgColor rgb="FF00B050"/>
                </patternFill>
              </fill>
            </x14:dxf>
          </x14:cfRule>
          <x14:cfRule type="cellIs" priority="88" operator="equal" id="{924CB87C-A974-4326-97AB-6D33E14532B3}">
            <xm:f>'Drop Downs'!$B$5</xm:f>
            <x14:dxf>
              <font>
                <b/>
                <i val="0"/>
                <color theme="0"/>
              </font>
              <fill>
                <patternFill>
                  <bgColor rgb="FFFF0000"/>
                </patternFill>
              </fill>
            </x14:dxf>
          </x14:cfRule>
          <xm:sqref>H98</xm:sqref>
        </x14:conditionalFormatting>
        <x14:conditionalFormatting xmlns:xm="http://schemas.microsoft.com/office/excel/2006/main">
          <x14:cfRule type="cellIs" priority="85" operator="equal" id="{4D8E36DD-72C6-4E05-91DF-5CE6D0D74D1F}">
            <xm:f>'Drop Downs'!$B$6</xm:f>
            <x14:dxf>
              <font>
                <b/>
                <i val="0"/>
                <color theme="0"/>
              </font>
              <fill>
                <patternFill>
                  <bgColor rgb="FF00B050"/>
                </patternFill>
              </fill>
            </x14:dxf>
          </x14:cfRule>
          <x14:cfRule type="cellIs" priority="86" operator="equal" id="{4FEA4BB9-7C26-4C1C-B397-5C14A79830F0}">
            <xm:f>'Drop Downs'!$B$5</xm:f>
            <x14:dxf>
              <font>
                <b/>
                <i val="0"/>
                <color theme="0"/>
              </font>
              <fill>
                <patternFill>
                  <bgColor rgb="FFFF0000"/>
                </patternFill>
              </fill>
            </x14:dxf>
          </x14:cfRule>
          <xm:sqref>H100</xm:sqref>
        </x14:conditionalFormatting>
        <x14:conditionalFormatting xmlns:xm="http://schemas.microsoft.com/office/excel/2006/main">
          <x14:cfRule type="cellIs" priority="83" operator="equal" id="{FBE23ED2-8A60-4FB5-86ED-F26C42271A5A}">
            <xm:f>'Drop Downs'!$B$6</xm:f>
            <x14:dxf>
              <font>
                <b/>
                <i val="0"/>
                <color theme="0"/>
              </font>
              <fill>
                <patternFill>
                  <bgColor rgb="FF00B050"/>
                </patternFill>
              </fill>
            </x14:dxf>
          </x14:cfRule>
          <x14:cfRule type="cellIs" priority="84" operator="equal" id="{5FEF502B-4245-4C80-9A02-5EFCFE2F5CC8}">
            <xm:f>'Drop Downs'!$B$5</xm:f>
            <x14:dxf>
              <font>
                <b/>
                <i val="0"/>
                <color theme="0"/>
              </font>
              <fill>
                <patternFill>
                  <bgColor rgb="FFFF0000"/>
                </patternFill>
              </fill>
            </x14:dxf>
          </x14:cfRule>
          <xm:sqref>H101</xm:sqref>
        </x14:conditionalFormatting>
        <x14:conditionalFormatting xmlns:xm="http://schemas.microsoft.com/office/excel/2006/main">
          <x14:cfRule type="cellIs" priority="81" operator="equal" id="{442C0114-EC01-4A6D-AD13-59E0BA2269A3}">
            <xm:f>'Drop Downs'!$B$6</xm:f>
            <x14:dxf>
              <font>
                <b/>
                <i val="0"/>
                <color theme="0"/>
              </font>
              <fill>
                <patternFill>
                  <bgColor rgb="FF00B050"/>
                </patternFill>
              </fill>
            </x14:dxf>
          </x14:cfRule>
          <x14:cfRule type="cellIs" priority="82" operator="equal" id="{DD9838A7-A2BB-4ADA-AC01-6A10620DBD7D}">
            <xm:f>'Drop Downs'!$B$5</xm:f>
            <x14:dxf>
              <font>
                <b/>
                <i val="0"/>
                <color theme="0"/>
              </font>
              <fill>
                <patternFill>
                  <bgColor rgb="FFFF0000"/>
                </patternFill>
              </fill>
            </x14:dxf>
          </x14:cfRule>
          <xm:sqref>H104</xm:sqref>
        </x14:conditionalFormatting>
        <x14:conditionalFormatting xmlns:xm="http://schemas.microsoft.com/office/excel/2006/main">
          <x14:cfRule type="cellIs" priority="79" operator="equal" id="{A77B7C5C-27E6-4D07-90EB-F9FADFCFF31E}">
            <xm:f>'Drop Downs'!$B$6</xm:f>
            <x14:dxf>
              <font>
                <b/>
                <i val="0"/>
                <color theme="0"/>
              </font>
              <fill>
                <patternFill>
                  <bgColor rgb="FF00B050"/>
                </patternFill>
              </fill>
            </x14:dxf>
          </x14:cfRule>
          <x14:cfRule type="cellIs" priority="80" operator="equal" id="{95ECC909-70D0-495A-875C-E98F1003C2F1}">
            <xm:f>'Drop Downs'!$B$5</xm:f>
            <x14:dxf>
              <font>
                <b/>
                <i val="0"/>
                <color theme="0"/>
              </font>
              <fill>
                <patternFill>
                  <bgColor rgb="FFFF0000"/>
                </patternFill>
              </fill>
            </x14:dxf>
          </x14:cfRule>
          <xm:sqref>M121:M122 H140 F140</xm:sqref>
        </x14:conditionalFormatting>
        <x14:conditionalFormatting xmlns:xm="http://schemas.microsoft.com/office/excel/2006/main">
          <x14:cfRule type="cellIs" priority="77" operator="equal" id="{E7C7F15D-07CA-41F3-A145-1FBACFE281C6}">
            <xm:f>'Drop Downs'!$B$6</xm:f>
            <x14:dxf>
              <font>
                <b/>
                <i val="0"/>
                <color theme="0"/>
              </font>
              <fill>
                <patternFill>
                  <bgColor rgb="FF00B050"/>
                </patternFill>
              </fill>
            </x14:dxf>
          </x14:cfRule>
          <x14:cfRule type="cellIs" priority="78" operator="equal" id="{1D5843E8-2044-4E4E-9028-9B478595D36E}">
            <xm:f>'Drop Downs'!$B$5</xm:f>
            <x14:dxf>
              <font>
                <b/>
                <i val="0"/>
                <color theme="0"/>
              </font>
              <fill>
                <patternFill>
                  <bgColor rgb="FFFF0000"/>
                </patternFill>
              </fill>
            </x14:dxf>
          </x14:cfRule>
          <xm:sqref>M123:M124</xm:sqref>
        </x14:conditionalFormatting>
        <x14:conditionalFormatting xmlns:xm="http://schemas.microsoft.com/office/excel/2006/main">
          <x14:cfRule type="cellIs" priority="75" operator="equal" id="{F7A87131-F091-4F77-8C33-C5FF37A2951B}">
            <xm:f>'Drop Downs'!$B$6</xm:f>
            <x14:dxf>
              <font>
                <b/>
                <i val="0"/>
                <color theme="0"/>
              </font>
              <fill>
                <patternFill>
                  <bgColor rgb="FF00B050"/>
                </patternFill>
              </fill>
            </x14:dxf>
          </x14:cfRule>
          <x14:cfRule type="cellIs" priority="76" operator="equal" id="{01572E9E-80B2-4D86-B38D-E1372467B12E}">
            <xm:f>'Drop Downs'!$B$5</xm:f>
            <x14:dxf>
              <font>
                <b/>
                <i val="0"/>
                <color theme="0"/>
              </font>
              <fill>
                <patternFill>
                  <bgColor rgb="FFFF0000"/>
                </patternFill>
              </fill>
            </x14:dxf>
          </x14:cfRule>
          <xm:sqref>M125:M126</xm:sqref>
        </x14:conditionalFormatting>
        <x14:conditionalFormatting xmlns:xm="http://schemas.microsoft.com/office/excel/2006/main">
          <x14:cfRule type="cellIs" priority="73" operator="equal" id="{DBF8DC2D-7BEB-4032-BE8C-36E7544503A1}">
            <xm:f>'Drop Downs'!$B$6</xm:f>
            <x14:dxf>
              <font>
                <b/>
                <i val="0"/>
                <color theme="0"/>
              </font>
              <fill>
                <patternFill>
                  <bgColor rgb="FF00B050"/>
                </patternFill>
              </fill>
            </x14:dxf>
          </x14:cfRule>
          <x14:cfRule type="cellIs" priority="74" operator="equal" id="{2FFD6410-BD7A-4C50-BCA3-DD5046E7FD67}">
            <xm:f>'Drop Downs'!$B$5</xm:f>
            <x14:dxf>
              <font>
                <b/>
                <i val="0"/>
                <color theme="0"/>
              </font>
              <fill>
                <patternFill>
                  <bgColor rgb="FFFF0000"/>
                </patternFill>
              </fill>
            </x14:dxf>
          </x14:cfRule>
          <xm:sqref>M127</xm:sqref>
        </x14:conditionalFormatting>
        <x14:conditionalFormatting xmlns:xm="http://schemas.microsoft.com/office/excel/2006/main">
          <x14:cfRule type="cellIs" priority="71" operator="equal" id="{DAF2E848-C4A9-4C18-8A75-2FF03B6796B6}">
            <xm:f>'Drop Downs'!$B$6</xm:f>
            <x14:dxf>
              <font>
                <b/>
                <i val="0"/>
                <color theme="0"/>
              </font>
              <fill>
                <patternFill>
                  <bgColor rgb="FF00B050"/>
                </patternFill>
              </fill>
            </x14:dxf>
          </x14:cfRule>
          <x14:cfRule type="cellIs" priority="72" operator="equal" id="{ACE1DE5B-A32C-4708-9AF2-E09C32C37A09}">
            <xm:f>'Drop Downs'!$B$5</xm:f>
            <x14:dxf>
              <font>
                <b/>
                <i val="0"/>
                <color theme="0"/>
              </font>
              <fill>
                <patternFill>
                  <bgColor rgb="FFFF0000"/>
                </patternFill>
              </fill>
            </x14:dxf>
          </x14:cfRule>
          <xm:sqref>H121</xm:sqref>
        </x14:conditionalFormatting>
        <x14:conditionalFormatting xmlns:xm="http://schemas.microsoft.com/office/excel/2006/main">
          <x14:cfRule type="cellIs" priority="69" operator="equal" id="{E19615B0-69F5-4000-A526-DD8DD8EB6760}">
            <xm:f>'Drop Downs'!$B$6</xm:f>
            <x14:dxf>
              <font>
                <b/>
                <i val="0"/>
                <color theme="0"/>
              </font>
              <fill>
                <patternFill>
                  <bgColor rgb="FF00B050"/>
                </patternFill>
              </fill>
            </x14:dxf>
          </x14:cfRule>
          <x14:cfRule type="cellIs" priority="70" operator="equal" id="{A9FE8A4A-38BD-45FD-B1E2-6421D69B69AC}">
            <xm:f>'Drop Downs'!$B$5</xm:f>
            <x14:dxf>
              <font>
                <b/>
                <i val="0"/>
                <color theme="0"/>
              </font>
              <fill>
                <patternFill>
                  <bgColor rgb="FFFF0000"/>
                </patternFill>
              </fill>
            </x14:dxf>
          </x14:cfRule>
          <xm:sqref>H123</xm:sqref>
        </x14:conditionalFormatting>
        <x14:conditionalFormatting xmlns:xm="http://schemas.microsoft.com/office/excel/2006/main">
          <x14:cfRule type="cellIs" priority="67" operator="equal" id="{3A047DA5-B879-4E16-B8DB-B3BFCF0F7CA3}">
            <xm:f>'Drop Downs'!$B$6</xm:f>
            <x14:dxf>
              <font>
                <b/>
                <i val="0"/>
                <color theme="0"/>
              </font>
              <fill>
                <patternFill>
                  <bgColor rgb="FF00B050"/>
                </patternFill>
              </fill>
            </x14:dxf>
          </x14:cfRule>
          <x14:cfRule type="cellIs" priority="68" operator="equal" id="{ED26F03B-F4D4-45FD-AE88-731A5838FEC4}">
            <xm:f>'Drop Downs'!$B$5</xm:f>
            <x14:dxf>
              <font>
                <b/>
                <i val="0"/>
                <color theme="0"/>
              </font>
              <fill>
                <patternFill>
                  <bgColor rgb="FFFF0000"/>
                </patternFill>
              </fill>
            </x14:dxf>
          </x14:cfRule>
          <xm:sqref>H124</xm:sqref>
        </x14:conditionalFormatting>
        <x14:conditionalFormatting xmlns:xm="http://schemas.microsoft.com/office/excel/2006/main">
          <x14:cfRule type="cellIs" priority="65" operator="equal" id="{480C6588-7D4D-4F7D-A183-B5C5DD62654B}">
            <xm:f>'Drop Downs'!$B$6</xm:f>
            <x14:dxf>
              <font>
                <b/>
                <i val="0"/>
                <color theme="0"/>
              </font>
              <fill>
                <patternFill>
                  <bgColor rgb="FF00B050"/>
                </patternFill>
              </fill>
            </x14:dxf>
          </x14:cfRule>
          <x14:cfRule type="cellIs" priority="66" operator="equal" id="{40425216-6D76-46FD-B0FC-023991A8B4AE}">
            <xm:f>'Drop Downs'!$B$5</xm:f>
            <x14:dxf>
              <font>
                <b/>
                <i val="0"/>
                <color theme="0"/>
              </font>
              <fill>
                <patternFill>
                  <bgColor rgb="FFFF0000"/>
                </patternFill>
              </fill>
            </x14:dxf>
          </x14:cfRule>
          <xm:sqref>H127</xm:sqref>
        </x14:conditionalFormatting>
        <x14:conditionalFormatting xmlns:xm="http://schemas.microsoft.com/office/excel/2006/main">
          <x14:cfRule type="cellIs" priority="63" operator="equal" id="{36F34CC6-C04C-42BB-B0A7-A0CD9D1E64BF}">
            <xm:f>'Drop Downs'!$B$6</xm:f>
            <x14:dxf>
              <font>
                <b/>
                <i val="0"/>
                <color theme="0"/>
              </font>
              <fill>
                <patternFill>
                  <bgColor rgb="FF00B050"/>
                </patternFill>
              </fill>
            </x14:dxf>
          </x14:cfRule>
          <x14:cfRule type="cellIs" priority="64" operator="equal" id="{6A5A589F-7F71-4F9B-BBD2-59A374E98D07}">
            <xm:f>'Drop Downs'!$B$5</xm:f>
            <x14:dxf>
              <font>
                <b/>
                <i val="0"/>
                <color theme="0"/>
              </font>
              <fill>
                <patternFill>
                  <bgColor rgb="FFFF0000"/>
                </patternFill>
              </fill>
            </x14:dxf>
          </x14:cfRule>
          <xm:sqref>M144:M145 H163 F163</xm:sqref>
        </x14:conditionalFormatting>
        <x14:conditionalFormatting xmlns:xm="http://schemas.microsoft.com/office/excel/2006/main">
          <x14:cfRule type="cellIs" priority="61" operator="equal" id="{34EE929F-69F9-4654-A430-ED32538F90BF}">
            <xm:f>'Drop Downs'!$B$6</xm:f>
            <x14:dxf>
              <font>
                <b/>
                <i val="0"/>
                <color theme="0"/>
              </font>
              <fill>
                <patternFill>
                  <bgColor rgb="FF00B050"/>
                </patternFill>
              </fill>
            </x14:dxf>
          </x14:cfRule>
          <x14:cfRule type="cellIs" priority="62" operator="equal" id="{891FCA96-FF7C-4FCF-8DBF-17CB1A341D8F}">
            <xm:f>'Drop Downs'!$B$5</xm:f>
            <x14:dxf>
              <font>
                <b/>
                <i val="0"/>
                <color theme="0"/>
              </font>
              <fill>
                <patternFill>
                  <bgColor rgb="FFFF0000"/>
                </patternFill>
              </fill>
            </x14:dxf>
          </x14:cfRule>
          <xm:sqref>M146:M147</xm:sqref>
        </x14:conditionalFormatting>
        <x14:conditionalFormatting xmlns:xm="http://schemas.microsoft.com/office/excel/2006/main">
          <x14:cfRule type="cellIs" priority="59" operator="equal" id="{7A94088E-662F-4EFF-A2FD-DF258CFA6110}">
            <xm:f>'Drop Downs'!$B$6</xm:f>
            <x14:dxf>
              <font>
                <b/>
                <i val="0"/>
                <color theme="0"/>
              </font>
              <fill>
                <patternFill>
                  <bgColor rgb="FF00B050"/>
                </patternFill>
              </fill>
            </x14:dxf>
          </x14:cfRule>
          <x14:cfRule type="cellIs" priority="60" operator="equal" id="{6AC19D61-6B1B-49F3-8CA4-DC671BF514CD}">
            <xm:f>'Drop Downs'!$B$5</xm:f>
            <x14:dxf>
              <font>
                <b/>
                <i val="0"/>
                <color theme="0"/>
              </font>
              <fill>
                <patternFill>
                  <bgColor rgb="FFFF0000"/>
                </patternFill>
              </fill>
            </x14:dxf>
          </x14:cfRule>
          <xm:sqref>M148:M149</xm:sqref>
        </x14:conditionalFormatting>
        <x14:conditionalFormatting xmlns:xm="http://schemas.microsoft.com/office/excel/2006/main">
          <x14:cfRule type="cellIs" priority="57" operator="equal" id="{1A4380D4-D559-45F8-9CCD-07C44F31DEA8}">
            <xm:f>'Drop Downs'!$B$6</xm:f>
            <x14:dxf>
              <font>
                <b/>
                <i val="0"/>
                <color theme="0"/>
              </font>
              <fill>
                <patternFill>
                  <bgColor rgb="FF00B050"/>
                </patternFill>
              </fill>
            </x14:dxf>
          </x14:cfRule>
          <x14:cfRule type="cellIs" priority="58" operator="equal" id="{294EC964-F44E-4416-AC89-7A917070EDE9}">
            <xm:f>'Drop Downs'!$B$5</xm:f>
            <x14:dxf>
              <font>
                <b/>
                <i val="0"/>
                <color theme="0"/>
              </font>
              <fill>
                <patternFill>
                  <bgColor rgb="FFFF0000"/>
                </patternFill>
              </fill>
            </x14:dxf>
          </x14:cfRule>
          <xm:sqref>M150</xm:sqref>
        </x14:conditionalFormatting>
        <x14:conditionalFormatting xmlns:xm="http://schemas.microsoft.com/office/excel/2006/main">
          <x14:cfRule type="cellIs" priority="55" operator="equal" id="{1F3259A2-808F-4BBF-9092-31717FE1388A}">
            <xm:f>'Drop Downs'!$B$6</xm:f>
            <x14:dxf>
              <font>
                <b/>
                <i val="0"/>
                <color theme="0"/>
              </font>
              <fill>
                <patternFill>
                  <bgColor rgb="FF00B050"/>
                </patternFill>
              </fill>
            </x14:dxf>
          </x14:cfRule>
          <x14:cfRule type="cellIs" priority="56" operator="equal" id="{25BA3F92-2857-441F-A9AE-03AC94CE1DB1}">
            <xm:f>'Drop Downs'!$B$5</xm:f>
            <x14:dxf>
              <font>
                <b/>
                <i val="0"/>
                <color theme="0"/>
              </font>
              <fill>
                <patternFill>
                  <bgColor rgb="FFFF0000"/>
                </patternFill>
              </fill>
            </x14:dxf>
          </x14:cfRule>
          <xm:sqref>H144</xm:sqref>
        </x14:conditionalFormatting>
        <x14:conditionalFormatting xmlns:xm="http://schemas.microsoft.com/office/excel/2006/main">
          <x14:cfRule type="cellIs" priority="53" operator="equal" id="{B359B4A2-5B43-4701-BDDC-F76A1618DEE8}">
            <xm:f>'Drop Downs'!$B$6</xm:f>
            <x14:dxf>
              <font>
                <b/>
                <i val="0"/>
                <color theme="0"/>
              </font>
              <fill>
                <patternFill>
                  <bgColor rgb="FF00B050"/>
                </patternFill>
              </fill>
            </x14:dxf>
          </x14:cfRule>
          <x14:cfRule type="cellIs" priority="54" operator="equal" id="{AF202D66-4F1E-4A4F-BFE1-8F211A828BC3}">
            <xm:f>'Drop Downs'!$B$5</xm:f>
            <x14:dxf>
              <font>
                <b/>
                <i val="0"/>
                <color theme="0"/>
              </font>
              <fill>
                <patternFill>
                  <bgColor rgb="FFFF0000"/>
                </patternFill>
              </fill>
            </x14:dxf>
          </x14:cfRule>
          <xm:sqref>H146</xm:sqref>
        </x14:conditionalFormatting>
        <x14:conditionalFormatting xmlns:xm="http://schemas.microsoft.com/office/excel/2006/main">
          <x14:cfRule type="cellIs" priority="51" operator="equal" id="{1EB5DDAA-4A76-4AD8-A6FE-5B5F5E95F75B}">
            <xm:f>'Drop Downs'!$B$6</xm:f>
            <x14:dxf>
              <font>
                <b/>
                <i val="0"/>
                <color theme="0"/>
              </font>
              <fill>
                <patternFill>
                  <bgColor rgb="FF00B050"/>
                </patternFill>
              </fill>
            </x14:dxf>
          </x14:cfRule>
          <x14:cfRule type="cellIs" priority="52" operator="equal" id="{03B7695B-613B-4CF0-A592-47967D7B5B66}">
            <xm:f>'Drop Downs'!$B$5</xm:f>
            <x14:dxf>
              <font>
                <b/>
                <i val="0"/>
                <color theme="0"/>
              </font>
              <fill>
                <patternFill>
                  <bgColor rgb="FFFF0000"/>
                </patternFill>
              </fill>
            </x14:dxf>
          </x14:cfRule>
          <xm:sqref>H147</xm:sqref>
        </x14:conditionalFormatting>
        <x14:conditionalFormatting xmlns:xm="http://schemas.microsoft.com/office/excel/2006/main">
          <x14:cfRule type="cellIs" priority="49" operator="equal" id="{B14E67D6-4D0D-456D-BD59-59951F39CA51}">
            <xm:f>'Drop Downs'!$B$6</xm:f>
            <x14:dxf>
              <font>
                <b/>
                <i val="0"/>
                <color theme="0"/>
              </font>
              <fill>
                <patternFill>
                  <bgColor rgb="FF00B050"/>
                </patternFill>
              </fill>
            </x14:dxf>
          </x14:cfRule>
          <x14:cfRule type="cellIs" priority="50" operator="equal" id="{BAB3EA8D-3D38-432A-92EF-F3E8122B2A04}">
            <xm:f>'Drop Downs'!$B$5</xm:f>
            <x14:dxf>
              <font>
                <b/>
                <i val="0"/>
                <color theme="0"/>
              </font>
              <fill>
                <patternFill>
                  <bgColor rgb="FFFF0000"/>
                </patternFill>
              </fill>
            </x14:dxf>
          </x14:cfRule>
          <xm:sqref>H150</xm:sqref>
        </x14:conditionalFormatting>
        <x14:conditionalFormatting xmlns:xm="http://schemas.microsoft.com/office/excel/2006/main">
          <x14:cfRule type="cellIs" priority="47" operator="equal" id="{0ED836EE-8F17-4B4C-A909-DFE74FD341BC}">
            <xm:f>'Drop Downs'!$B$6</xm:f>
            <x14:dxf>
              <font>
                <b/>
                <i val="0"/>
                <color theme="0"/>
              </font>
              <fill>
                <patternFill>
                  <bgColor rgb="FF00B050"/>
                </patternFill>
              </fill>
            </x14:dxf>
          </x14:cfRule>
          <x14:cfRule type="cellIs" priority="48" operator="equal" id="{4507370A-0E12-4B5D-AA39-60A803786A27}">
            <xm:f>'Drop Downs'!$B$5</xm:f>
            <x14:dxf>
              <font>
                <b/>
                <i val="0"/>
                <color theme="0"/>
              </font>
              <fill>
                <patternFill>
                  <bgColor rgb="FFFF0000"/>
                </patternFill>
              </fill>
            </x14:dxf>
          </x14:cfRule>
          <xm:sqref>M167:M168 H186 F186</xm:sqref>
        </x14:conditionalFormatting>
        <x14:conditionalFormatting xmlns:xm="http://schemas.microsoft.com/office/excel/2006/main">
          <x14:cfRule type="cellIs" priority="45" operator="equal" id="{FED3B81F-5715-42CF-8A4C-B8980EB3FB9A}">
            <xm:f>'Drop Downs'!$B$6</xm:f>
            <x14:dxf>
              <font>
                <b/>
                <i val="0"/>
                <color theme="0"/>
              </font>
              <fill>
                <patternFill>
                  <bgColor rgb="FF00B050"/>
                </patternFill>
              </fill>
            </x14:dxf>
          </x14:cfRule>
          <x14:cfRule type="cellIs" priority="46" operator="equal" id="{063A5E54-D51D-4E5D-A6F5-04734E1722C7}">
            <xm:f>'Drop Downs'!$B$5</xm:f>
            <x14:dxf>
              <font>
                <b/>
                <i val="0"/>
                <color theme="0"/>
              </font>
              <fill>
                <patternFill>
                  <bgColor rgb="FFFF0000"/>
                </patternFill>
              </fill>
            </x14:dxf>
          </x14:cfRule>
          <xm:sqref>M169:M170</xm:sqref>
        </x14:conditionalFormatting>
        <x14:conditionalFormatting xmlns:xm="http://schemas.microsoft.com/office/excel/2006/main">
          <x14:cfRule type="cellIs" priority="43" operator="equal" id="{8E0CD828-FA24-46C0-95F8-9FD80008AA95}">
            <xm:f>'Drop Downs'!$B$6</xm:f>
            <x14:dxf>
              <font>
                <b/>
                <i val="0"/>
                <color theme="0"/>
              </font>
              <fill>
                <patternFill>
                  <bgColor rgb="FF00B050"/>
                </patternFill>
              </fill>
            </x14:dxf>
          </x14:cfRule>
          <x14:cfRule type="cellIs" priority="44" operator="equal" id="{FDC5ADC1-3907-4521-A8C6-3CD2B61B3451}">
            <xm:f>'Drop Downs'!$B$5</xm:f>
            <x14:dxf>
              <font>
                <b/>
                <i val="0"/>
                <color theme="0"/>
              </font>
              <fill>
                <patternFill>
                  <bgColor rgb="FFFF0000"/>
                </patternFill>
              </fill>
            </x14:dxf>
          </x14:cfRule>
          <xm:sqref>M171:M172</xm:sqref>
        </x14:conditionalFormatting>
        <x14:conditionalFormatting xmlns:xm="http://schemas.microsoft.com/office/excel/2006/main">
          <x14:cfRule type="cellIs" priority="41" operator="equal" id="{ACE05C92-1BFE-4E50-A9D8-919983B71B50}">
            <xm:f>'Drop Downs'!$B$6</xm:f>
            <x14:dxf>
              <font>
                <b/>
                <i val="0"/>
                <color theme="0"/>
              </font>
              <fill>
                <patternFill>
                  <bgColor rgb="FF00B050"/>
                </patternFill>
              </fill>
            </x14:dxf>
          </x14:cfRule>
          <x14:cfRule type="cellIs" priority="42" operator="equal" id="{91F49D8C-BAFE-4A35-AC95-3F4AF74A4836}">
            <xm:f>'Drop Downs'!$B$5</xm:f>
            <x14:dxf>
              <font>
                <b/>
                <i val="0"/>
                <color theme="0"/>
              </font>
              <fill>
                <patternFill>
                  <bgColor rgb="FFFF0000"/>
                </patternFill>
              </fill>
            </x14:dxf>
          </x14:cfRule>
          <xm:sqref>M173</xm:sqref>
        </x14:conditionalFormatting>
        <x14:conditionalFormatting xmlns:xm="http://schemas.microsoft.com/office/excel/2006/main">
          <x14:cfRule type="cellIs" priority="39" operator="equal" id="{B523CD73-08E1-4D5B-B084-E09D340A4BC4}">
            <xm:f>'Drop Downs'!$B$6</xm:f>
            <x14:dxf>
              <font>
                <b/>
                <i val="0"/>
                <color theme="0"/>
              </font>
              <fill>
                <patternFill>
                  <bgColor rgb="FF00B050"/>
                </patternFill>
              </fill>
            </x14:dxf>
          </x14:cfRule>
          <x14:cfRule type="cellIs" priority="40" operator="equal" id="{3F0424D9-40A4-4EFE-B332-9C985B1333F7}">
            <xm:f>'Drop Downs'!$B$5</xm:f>
            <x14:dxf>
              <font>
                <b/>
                <i val="0"/>
                <color theme="0"/>
              </font>
              <fill>
                <patternFill>
                  <bgColor rgb="FFFF0000"/>
                </patternFill>
              </fill>
            </x14:dxf>
          </x14:cfRule>
          <xm:sqref>H167</xm:sqref>
        </x14:conditionalFormatting>
        <x14:conditionalFormatting xmlns:xm="http://schemas.microsoft.com/office/excel/2006/main">
          <x14:cfRule type="cellIs" priority="37" operator="equal" id="{A03EA847-7DC1-477E-8717-AF1C5DEB0BEB}">
            <xm:f>'Drop Downs'!$B$6</xm:f>
            <x14:dxf>
              <font>
                <b/>
                <i val="0"/>
                <color theme="0"/>
              </font>
              <fill>
                <patternFill>
                  <bgColor rgb="FF00B050"/>
                </patternFill>
              </fill>
            </x14:dxf>
          </x14:cfRule>
          <x14:cfRule type="cellIs" priority="38" operator="equal" id="{62A16B53-E79E-4098-9BCE-EE13A43790B5}">
            <xm:f>'Drop Downs'!$B$5</xm:f>
            <x14:dxf>
              <font>
                <b/>
                <i val="0"/>
                <color theme="0"/>
              </font>
              <fill>
                <patternFill>
                  <bgColor rgb="FFFF0000"/>
                </patternFill>
              </fill>
            </x14:dxf>
          </x14:cfRule>
          <xm:sqref>H169</xm:sqref>
        </x14:conditionalFormatting>
        <x14:conditionalFormatting xmlns:xm="http://schemas.microsoft.com/office/excel/2006/main">
          <x14:cfRule type="cellIs" priority="35" operator="equal" id="{05AA7DF9-5AA9-424A-9AFA-D08E116120E7}">
            <xm:f>'Drop Downs'!$B$6</xm:f>
            <x14:dxf>
              <font>
                <b/>
                <i val="0"/>
                <color theme="0"/>
              </font>
              <fill>
                <patternFill>
                  <bgColor rgb="FF00B050"/>
                </patternFill>
              </fill>
            </x14:dxf>
          </x14:cfRule>
          <x14:cfRule type="cellIs" priority="36" operator="equal" id="{F3E007D2-DBC3-4B99-BC98-53E9B84B2E47}">
            <xm:f>'Drop Downs'!$B$5</xm:f>
            <x14:dxf>
              <font>
                <b/>
                <i val="0"/>
                <color theme="0"/>
              </font>
              <fill>
                <patternFill>
                  <bgColor rgb="FFFF0000"/>
                </patternFill>
              </fill>
            </x14:dxf>
          </x14:cfRule>
          <xm:sqref>H170</xm:sqref>
        </x14:conditionalFormatting>
        <x14:conditionalFormatting xmlns:xm="http://schemas.microsoft.com/office/excel/2006/main">
          <x14:cfRule type="cellIs" priority="33" operator="equal" id="{B513D4E4-6E64-44FD-8156-7B8EAEBB3D95}">
            <xm:f>'Drop Downs'!$B$6</xm:f>
            <x14:dxf>
              <font>
                <b/>
                <i val="0"/>
                <color theme="0"/>
              </font>
              <fill>
                <patternFill>
                  <bgColor rgb="FF00B050"/>
                </patternFill>
              </fill>
            </x14:dxf>
          </x14:cfRule>
          <x14:cfRule type="cellIs" priority="34" operator="equal" id="{EC0C5BD6-79C6-498B-8D72-83ECE8F1EDF8}">
            <xm:f>'Drop Downs'!$B$5</xm:f>
            <x14:dxf>
              <font>
                <b/>
                <i val="0"/>
                <color theme="0"/>
              </font>
              <fill>
                <patternFill>
                  <bgColor rgb="FFFF0000"/>
                </patternFill>
              </fill>
            </x14:dxf>
          </x14:cfRule>
          <xm:sqref>H173</xm:sqref>
        </x14:conditionalFormatting>
        <x14:conditionalFormatting xmlns:xm="http://schemas.microsoft.com/office/excel/2006/main">
          <x14:cfRule type="cellIs" priority="31" operator="equal" id="{63C95C8E-8D2A-4C81-8CFE-F46AA7BC0F51}">
            <xm:f>'Drop Downs'!$B$6</xm:f>
            <x14:dxf>
              <font>
                <b/>
                <i val="0"/>
                <color theme="0"/>
              </font>
              <fill>
                <patternFill>
                  <bgColor rgb="FF00B050"/>
                </patternFill>
              </fill>
            </x14:dxf>
          </x14:cfRule>
          <x14:cfRule type="cellIs" priority="32" operator="equal" id="{539A8544-6FA9-41CB-B5B9-8B8F69C199F3}">
            <xm:f>'Drop Downs'!$B$5</xm:f>
            <x14:dxf>
              <font>
                <b/>
                <i val="0"/>
                <color theme="0"/>
              </font>
              <fill>
                <patternFill>
                  <bgColor rgb="FFFF0000"/>
                </patternFill>
              </fill>
            </x14:dxf>
          </x14:cfRule>
          <xm:sqref>M190:M191 H209 F209</xm:sqref>
        </x14:conditionalFormatting>
        <x14:conditionalFormatting xmlns:xm="http://schemas.microsoft.com/office/excel/2006/main">
          <x14:cfRule type="cellIs" priority="29" operator="equal" id="{6A65B13E-D1AA-406A-982D-EC53A6C8030D}">
            <xm:f>'Drop Downs'!$B$6</xm:f>
            <x14:dxf>
              <font>
                <b/>
                <i val="0"/>
                <color theme="0"/>
              </font>
              <fill>
                <patternFill>
                  <bgColor rgb="FF00B050"/>
                </patternFill>
              </fill>
            </x14:dxf>
          </x14:cfRule>
          <x14:cfRule type="cellIs" priority="30" operator="equal" id="{FD00B6DA-1DC7-4617-9E1C-27A5F22202D8}">
            <xm:f>'Drop Downs'!$B$5</xm:f>
            <x14:dxf>
              <font>
                <b/>
                <i val="0"/>
                <color theme="0"/>
              </font>
              <fill>
                <patternFill>
                  <bgColor rgb="FFFF0000"/>
                </patternFill>
              </fill>
            </x14:dxf>
          </x14:cfRule>
          <xm:sqref>M192:M193</xm:sqref>
        </x14:conditionalFormatting>
        <x14:conditionalFormatting xmlns:xm="http://schemas.microsoft.com/office/excel/2006/main">
          <x14:cfRule type="cellIs" priority="27" operator="equal" id="{D725FAA8-C838-49F0-AD6F-AA22DFE76A47}">
            <xm:f>'Drop Downs'!$B$6</xm:f>
            <x14:dxf>
              <font>
                <b/>
                <i val="0"/>
                <color theme="0"/>
              </font>
              <fill>
                <patternFill>
                  <bgColor rgb="FF00B050"/>
                </patternFill>
              </fill>
            </x14:dxf>
          </x14:cfRule>
          <x14:cfRule type="cellIs" priority="28" operator="equal" id="{7EBFC290-6D09-4711-B6E1-4371F2A397F4}">
            <xm:f>'Drop Downs'!$B$5</xm:f>
            <x14:dxf>
              <font>
                <b/>
                <i val="0"/>
                <color theme="0"/>
              </font>
              <fill>
                <patternFill>
                  <bgColor rgb="FFFF0000"/>
                </patternFill>
              </fill>
            </x14:dxf>
          </x14:cfRule>
          <xm:sqref>M194:M195</xm:sqref>
        </x14:conditionalFormatting>
        <x14:conditionalFormatting xmlns:xm="http://schemas.microsoft.com/office/excel/2006/main">
          <x14:cfRule type="cellIs" priority="25" operator="equal" id="{17E031E4-7731-4C4E-8569-DA788D4E8BC3}">
            <xm:f>'Drop Downs'!$B$6</xm:f>
            <x14:dxf>
              <font>
                <b/>
                <i val="0"/>
                <color theme="0"/>
              </font>
              <fill>
                <patternFill>
                  <bgColor rgb="FF00B050"/>
                </patternFill>
              </fill>
            </x14:dxf>
          </x14:cfRule>
          <x14:cfRule type="cellIs" priority="26" operator="equal" id="{DC89F1E9-AA49-4B89-9C39-FE587C0A7B39}">
            <xm:f>'Drop Downs'!$B$5</xm:f>
            <x14:dxf>
              <font>
                <b/>
                <i val="0"/>
                <color theme="0"/>
              </font>
              <fill>
                <patternFill>
                  <bgColor rgb="FFFF0000"/>
                </patternFill>
              </fill>
            </x14:dxf>
          </x14:cfRule>
          <xm:sqref>M196</xm:sqref>
        </x14:conditionalFormatting>
        <x14:conditionalFormatting xmlns:xm="http://schemas.microsoft.com/office/excel/2006/main">
          <x14:cfRule type="cellIs" priority="23" operator="equal" id="{461B0376-8A2A-4C4D-AE97-DFD21700B38D}">
            <xm:f>'Drop Downs'!$B$6</xm:f>
            <x14:dxf>
              <font>
                <b/>
                <i val="0"/>
                <color theme="0"/>
              </font>
              <fill>
                <patternFill>
                  <bgColor rgb="FF00B050"/>
                </patternFill>
              </fill>
            </x14:dxf>
          </x14:cfRule>
          <x14:cfRule type="cellIs" priority="24" operator="equal" id="{0B3E570E-44D5-4E1D-BD1D-C5DF3DC84FF1}">
            <xm:f>'Drop Downs'!$B$5</xm:f>
            <x14:dxf>
              <font>
                <b/>
                <i val="0"/>
                <color theme="0"/>
              </font>
              <fill>
                <patternFill>
                  <bgColor rgb="FFFF0000"/>
                </patternFill>
              </fill>
            </x14:dxf>
          </x14:cfRule>
          <xm:sqref>H190</xm:sqref>
        </x14:conditionalFormatting>
        <x14:conditionalFormatting xmlns:xm="http://schemas.microsoft.com/office/excel/2006/main">
          <x14:cfRule type="cellIs" priority="21" operator="equal" id="{9FE039F7-18A8-4559-AAC1-682A18AD4A18}">
            <xm:f>'Drop Downs'!$B$6</xm:f>
            <x14:dxf>
              <font>
                <b/>
                <i val="0"/>
                <color theme="0"/>
              </font>
              <fill>
                <patternFill>
                  <bgColor rgb="FF00B050"/>
                </patternFill>
              </fill>
            </x14:dxf>
          </x14:cfRule>
          <x14:cfRule type="cellIs" priority="22" operator="equal" id="{1070121B-76D1-450B-A627-E641096DB4E9}">
            <xm:f>'Drop Downs'!$B$5</xm:f>
            <x14:dxf>
              <font>
                <b/>
                <i val="0"/>
                <color theme="0"/>
              </font>
              <fill>
                <patternFill>
                  <bgColor rgb="FFFF0000"/>
                </patternFill>
              </fill>
            </x14:dxf>
          </x14:cfRule>
          <xm:sqref>H192</xm:sqref>
        </x14:conditionalFormatting>
        <x14:conditionalFormatting xmlns:xm="http://schemas.microsoft.com/office/excel/2006/main">
          <x14:cfRule type="cellIs" priority="19" operator="equal" id="{B3C92B31-476A-4060-8807-B8F8F20C60D1}">
            <xm:f>'Drop Downs'!$B$6</xm:f>
            <x14:dxf>
              <font>
                <b/>
                <i val="0"/>
                <color theme="0"/>
              </font>
              <fill>
                <patternFill>
                  <bgColor rgb="FF00B050"/>
                </patternFill>
              </fill>
            </x14:dxf>
          </x14:cfRule>
          <x14:cfRule type="cellIs" priority="20" operator="equal" id="{15C159D9-04A1-4344-A8A0-90B406F59235}">
            <xm:f>'Drop Downs'!$B$5</xm:f>
            <x14:dxf>
              <font>
                <b/>
                <i val="0"/>
                <color theme="0"/>
              </font>
              <fill>
                <patternFill>
                  <bgColor rgb="FFFF0000"/>
                </patternFill>
              </fill>
            </x14:dxf>
          </x14:cfRule>
          <xm:sqref>H193</xm:sqref>
        </x14:conditionalFormatting>
        <x14:conditionalFormatting xmlns:xm="http://schemas.microsoft.com/office/excel/2006/main">
          <x14:cfRule type="cellIs" priority="17" operator="equal" id="{1AA142AE-1817-462E-AC84-03E35EEDF325}">
            <xm:f>'Drop Downs'!$B$6</xm:f>
            <x14:dxf>
              <font>
                <b/>
                <i val="0"/>
                <color theme="0"/>
              </font>
              <fill>
                <patternFill>
                  <bgColor rgb="FF00B050"/>
                </patternFill>
              </fill>
            </x14:dxf>
          </x14:cfRule>
          <x14:cfRule type="cellIs" priority="18" operator="equal" id="{792344A4-12AF-41BA-85C2-AA370B5E2DBC}">
            <xm:f>'Drop Downs'!$B$5</xm:f>
            <x14:dxf>
              <font>
                <b/>
                <i val="0"/>
                <color theme="0"/>
              </font>
              <fill>
                <patternFill>
                  <bgColor rgb="FFFF0000"/>
                </patternFill>
              </fill>
            </x14:dxf>
          </x14:cfRule>
          <xm:sqref>H196</xm:sqref>
        </x14:conditionalFormatting>
        <x14:conditionalFormatting xmlns:xm="http://schemas.microsoft.com/office/excel/2006/main">
          <x14:cfRule type="cellIs" priority="15" operator="equal" id="{8A127AB9-7B6A-4DF4-A5B6-8BBC2892877D}">
            <xm:f>'Drop Downs'!$B$6</xm:f>
            <x14:dxf>
              <font>
                <b/>
                <i val="0"/>
                <color theme="0"/>
              </font>
              <fill>
                <patternFill>
                  <bgColor rgb="FF00B050"/>
                </patternFill>
              </fill>
            </x14:dxf>
          </x14:cfRule>
          <x14:cfRule type="cellIs" priority="16" operator="equal" id="{155FFA9C-4F10-47C2-ADBE-07DBEAAC3B5D}">
            <xm:f>'Drop Downs'!$B$5</xm:f>
            <x14:dxf>
              <font>
                <b/>
                <i val="0"/>
                <color theme="0"/>
              </font>
              <fill>
                <patternFill>
                  <bgColor rgb="FFFF0000"/>
                </patternFill>
              </fill>
            </x14:dxf>
          </x14:cfRule>
          <xm:sqref>M213:M214 H232 F232</xm:sqref>
        </x14:conditionalFormatting>
        <x14:conditionalFormatting xmlns:xm="http://schemas.microsoft.com/office/excel/2006/main">
          <x14:cfRule type="cellIs" priority="13" operator="equal" id="{BB2ABBAC-0C69-4E56-82A6-3FD0EF57B57A}">
            <xm:f>'Drop Downs'!$B$6</xm:f>
            <x14:dxf>
              <font>
                <b/>
                <i val="0"/>
                <color theme="0"/>
              </font>
              <fill>
                <patternFill>
                  <bgColor rgb="FF00B050"/>
                </patternFill>
              </fill>
            </x14:dxf>
          </x14:cfRule>
          <x14:cfRule type="cellIs" priority="14" operator="equal" id="{E3C13EAA-D2ED-4CDB-8687-E3A510CEE02C}">
            <xm:f>'Drop Downs'!$B$5</xm:f>
            <x14:dxf>
              <font>
                <b/>
                <i val="0"/>
                <color theme="0"/>
              </font>
              <fill>
                <patternFill>
                  <bgColor rgb="FFFF0000"/>
                </patternFill>
              </fill>
            </x14:dxf>
          </x14:cfRule>
          <xm:sqref>M215:M216</xm:sqref>
        </x14:conditionalFormatting>
        <x14:conditionalFormatting xmlns:xm="http://schemas.microsoft.com/office/excel/2006/main">
          <x14:cfRule type="cellIs" priority="11" operator="equal" id="{B70121B5-6939-4C53-9478-E91449A4822A}">
            <xm:f>'Drop Downs'!$B$6</xm:f>
            <x14:dxf>
              <font>
                <b/>
                <i val="0"/>
                <color theme="0"/>
              </font>
              <fill>
                <patternFill>
                  <bgColor rgb="FF00B050"/>
                </patternFill>
              </fill>
            </x14:dxf>
          </x14:cfRule>
          <x14:cfRule type="cellIs" priority="12" operator="equal" id="{85BC2ECF-EC06-4C30-A85F-98C51AB29BE4}">
            <xm:f>'Drop Downs'!$B$5</xm:f>
            <x14:dxf>
              <font>
                <b/>
                <i val="0"/>
                <color theme="0"/>
              </font>
              <fill>
                <patternFill>
                  <bgColor rgb="FFFF0000"/>
                </patternFill>
              </fill>
            </x14:dxf>
          </x14:cfRule>
          <xm:sqref>M217:M218</xm:sqref>
        </x14:conditionalFormatting>
        <x14:conditionalFormatting xmlns:xm="http://schemas.microsoft.com/office/excel/2006/main">
          <x14:cfRule type="cellIs" priority="9" operator="equal" id="{1DF159E6-7FDF-4AC4-9EBA-C6619CE0A9A4}">
            <xm:f>'Drop Downs'!$B$6</xm:f>
            <x14:dxf>
              <font>
                <b/>
                <i val="0"/>
                <color theme="0"/>
              </font>
              <fill>
                <patternFill>
                  <bgColor rgb="FF00B050"/>
                </patternFill>
              </fill>
            </x14:dxf>
          </x14:cfRule>
          <x14:cfRule type="cellIs" priority="10" operator="equal" id="{8CA65D42-9596-43CC-BB28-BB6C5206BBAA}">
            <xm:f>'Drop Downs'!$B$5</xm:f>
            <x14:dxf>
              <font>
                <b/>
                <i val="0"/>
                <color theme="0"/>
              </font>
              <fill>
                <patternFill>
                  <bgColor rgb="FFFF0000"/>
                </patternFill>
              </fill>
            </x14:dxf>
          </x14:cfRule>
          <xm:sqref>M219</xm:sqref>
        </x14:conditionalFormatting>
        <x14:conditionalFormatting xmlns:xm="http://schemas.microsoft.com/office/excel/2006/main">
          <x14:cfRule type="cellIs" priority="7" operator="equal" id="{C954944D-F5C8-4BFB-ACAE-E343524C1D76}">
            <xm:f>'Drop Downs'!$B$6</xm:f>
            <x14:dxf>
              <font>
                <b/>
                <i val="0"/>
                <color theme="0"/>
              </font>
              <fill>
                <patternFill>
                  <bgColor rgb="FF00B050"/>
                </patternFill>
              </fill>
            </x14:dxf>
          </x14:cfRule>
          <x14:cfRule type="cellIs" priority="8" operator="equal" id="{C1126D91-367F-49C7-BC90-D7F144A6ED01}">
            <xm:f>'Drop Downs'!$B$5</xm:f>
            <x14:dxf>
              <font>
                <b/>
                <i val="0"/>
                <color theme="0"/>
              </font>
              <fill>
                <patternFill>
                  <bgColor rgb="FFFF0000"/>
                </patternFill>
              </fill>
            </x14:dxf>
          </x14:cfRule>
          <xm:sqref>H213</xm:sqref>
        </x14:conditionalFormatting>
        <x14:conditionalFormatting xmlns:xm="http://schemas.microsoft.com/office/excel/2006/main">
          <x14:cfRule type="cellIs" priority="5" operator="equal" id="{A97F9466-5E9A-4D5C-925A-3AE31869099F}">
            <xm:f>'Drop Downs'!$B$6</xm:f>
            <x14:dxf>
              <font>
                <b/>
                <i val="0"/>
                <color theme="0"/>
              </font>
              <fill>
                <patternFill>
                  <bgColor rgb="FF00B050"/>
                </patternFill>
              </fill>
            </x14:dxf>
          </x14:cfRule>
          <x14:cfRule type="cellIs" priority="6" operator="equal" id="{7A78B466-ABD4-4ED9-AB7A-158593010A86}">
            <xm:f>'Drop Downs'!$B$5</xm:f>
            <x14:dxf>
              <font>
                <b/>
                <i val="0"/>
                <color theme="0"/>
              </font>
              <fill>
                <patternFill>
                  <bgColor rgb="FFFF0000"/>
                </patternFill>
              </fill>
            </x14:dxf>
          </x14:cfRule>
          <xm:sqref>H215</xm:sqref>
        </x14:conditionalFormatting>
        <x14:conditionalFormatting xmlns:xm="http://schemas.microsoft.com/office/excel/2006/main">
          <x14:cfRule type="cellIs" priority="3" operator="equal" id="{DDCCA8BB-E344-4695-90A4-5B05A2F54209}">
            <xm:f>'Drop Downs'!$B$6</xm:f>
            <x14:dxf>
              <font>
                <b/>
                <i val="0"/>
                <color theme="0"/>
              </font>
              <fill>
                <patternFill>
                  <bgColor rgb="FF00B050"/>
                </patternFill>
              </fill>
            </x14:dxf>
          </x14:cfRule>
          <x14:cfRule type="cellIs" priority="4" operator="equal" id="{278BED8B-25E9-47CF-8BF0-42521974F438}">
            <xm:f>'Drop Downs'!$B$5</xm:f>
            <x14:dxf>
              <font>
                <b/>
                <i val="0"/>
                <color theme="0"/>
              </font>
              <fill>
                <patternFill>
                  <bgColor rgb="FFFF0000"/>
                </patternFill>
              </fill>
            </x14:dxf>
          </x14:cfRule>
          <xm:sqref>H216</xm:sqref>
        </x14:conditionalFormatting>
        <x14:conditionalFormatting xmlns:xm="http://schemas.microsoft.com/office/excel/2006/main">
          <x14:cfRule type="cellIs" priority="1" operator="equal" id="{BAF24046-A9D6-4E6C-96A3-8C46163CE489}">
            <xm:f>'Drop Downs'!$B$6</xm:f>
            <x14:dxf>
              <font>
                <b/>
                <i val="0"/>
                <color theme="0"/>
              </font>
              <fill>
                <patternFill>
                  <bgColor rgb="FF00B050"/>
                </patternFill>
              </fill>
            </x14:dxf>
          </x14:cfRule>
          <x14:cfRule type="cellIs" priority="2" operator="equal" id="{248333C3-9968-46EB-88E4-10D8BF9863AC}">
            <xm:f>'Drop Downs'!$B$5</xm:f>
            <x14:dxf>
              <font>
                <b/>
                <i val="0"/>
                <color theme="0"/>
              </font>
              <fill>
                <patternFill>
                  <bgColor rgb="FFFF0000"/>
                </patternFill>
              </fill>
            </x14:dxf>
          </x14:cfRule>
          <xm:sqref>H219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'Drop Downs'!$B$3</xm:f>
          </x14:formula1>
          <xm:sqref>F6:F12 F29:F35 F52:F58 F75:F81 F98:F104 F121:F127 F144:F150 F167:F173 F190:F196 F213:F219</xm:sqref>
        </x14:dataValidation>
        <x14:dataValidation type="list" allowBlank="1" showInputMessage="1" showErrorMessage="1">
          <x14:formula1>
            <xm:f>'Drop Downs'!$B$2</xm:f>
          </x14:formula1>
          <xm:sqref>K6:K12 K29:K35 K52:K58 K75:K81 K98:K104 K121:K127 K144:K150 K167:K173 K190:K196 K213:K219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1:S232"/>
  <sheetViews>
    <sheetView showGridLines="0" zoomScale="75" zoomScaleNormal="75" workbookViewId="0">
      <pane ySplit="1" topLeftCell="A2" activePane="bottomLeft" state="frozen"/>
      <selection activeCell="H217" sqref="H217"/>
      <selection pane="bottomLeft" activeCell="B2" sqref="B2"/>
    </sheetView>
  </sheetViews>
  <sheetFormatPr defaultRowHeight="15" outlineLevelRow="1" outlineLevelCol="1" x14ac:dyDescent="0.25"/>
  <cols>
    <col min="1" max="1" width="2.7109375" customWidth="1"/>
    <col min="2" max="2" width="10" customWidth="1"/>
    <col min="3" max="3" width="19.7109375" customWidth="1"/>
    <col min="4" max="4" width="12.7109375" bestFit="1" customWidth="1"/>
    <col min="5" max="5" width="16.140625" bestFit="1" customWidth="1"/>
    <col min="6" max="6" width="13.28515625" bestFit="1" customWidth="1"/>
    <col min="7" max="8" width="13.140625" customWidth="1"/>
    <col min="9" max="9" width="14" bestFit="1" customWidth="1"/>
    <col min="10" max="10" width="13.42578125" bestFit="1" customWidth="1"/>
    <col min="11" max="11" width="13.28515625" bestFit="1" customWidth="1"/>
    <col min="12" max="12" width="15.28515625" bestFit="1" customWidth="1"/>
    <col min="13" max="14" width="15.28515625" customWidth="1"/>
    <col min="15" max="15" width="27.28515625" hidden="1" customWidth="1" outlineLevel="1"/>
    <col min="16" max="16" width="29.42578125" hidden="1" customWidth="1" outlineLevel="1"/>
    <col min="17" max="17" width="28.7109375" hidden="1" customWidth="1" outlineLevel="1"/>
    <col min="18" max="18" width="30.42578125" hidden="1" customWidth="1" outlineLevel="1"/>
    <col min="19" max="19" width="9.140625" collapsed="1"/>
  </cols>
  <sheetData>
    <row r="1" spans="2:18" x14ac:dyDescent="0.25">
      <c r="B1" s="3" t="s">
        <v>142</v>
      </c>
    </row>
    <row r="3" spans="2:18" ht="15.75" thickBot="1" x14ac:dyDescent="0.3"/>
    <row r="4" spans="2:18" x14ac:dyDescent="0.25">
      <c r="B4" s="5" t="s">
        <v>1</v>
      </c>
      <c r="C4" s="6"/>
      <c r="D4" s="21"/>
      <c r="E4" s="20" t="s">
        <v>21</v>
      </c>
      <c r="F4" s="6"/>
      <c r="G4" s="6"/>
      <c r="H4" s="157"/>
      <c r="I4" s="19"/>
      <c r="J4" s="20" t="s">
        <v>24</v>
      </c>
      <c r="K4" s="6"/>
      <c r="L4" s="6"/>
      <c r="M4" s="6"/>
      <c r="N4" s="19"/>
      <c r="O4" t="s">
        <v>5</v>
      </c>
      <c r="P4" t="s">
        <v>124</v>
      </c>
    </row>
    <row r="5" spans="2:18" ht="45" x14ac:dyDescent="0.25">
      <c r="B5" s="8"/>
      <c r="C5" s="1"/>
      <c r="D5" s="17" t="s">
        <v>27</v>
      </c>
      <c r="E5" s="30" t="s">
        <v>28</v>
      </c>
      <c r="F5" s="17" t="s">
        <v>132</v>
      </c>
      <c r="G5" s="17" t="s">
        <v>18</v>
      </c>
      <c r="H5" s="40" t="s">
        <v>125</v>
      </c>
      <c r="I5" s="155" t="s">
        <v>22</v>
      </c>
      <c r="J5" s="30" t="s">
        <v>23</v>
      </c>
      <c r="K5" s="39" t="s">
        <v>133</v>
      </c>
      <c r="L5" s="39" t="s">
        <v>20</v>
      </c>
      <c r="M5" s="39" t="s">
        <v>31</v>
      </c>
      <c r="N5" s="58" t="s">
        <v>34</v>
      </c>
    </row>
    <row r="6" spans="2:18" x14ac:dyDescent="0.25">
      <c r="B6" s="8"/>
      <c r="C6" s="93" t="str">
        <f>'Return Profiles'!$C$5</f>
        <v>Micro-insurance</v>
      </c>
      <c r="D6" s="126">
        <f>'Return Profiles'!$C$26</f>
        <v>39.070642248000013</v>
      </c>
      <c r="E6" s="31">
        <f>IF(O16="Held",P16,0)</f>
        <v>0</v>
      </c>
      <c r="F6" s="22"/>
      <c r="G6" s="138"/>
      <c r="H6" s="33" t="str">
        <f>IF(G6&gt;E6,"Error","Ok")</f>
        <v>Ok</v>
      </c>
      <c r="I6" s="197">
        <f>SUM(D15+SUM(P6:P12))</f>
        <v>50</v>
      </c>
      <c r="J6" s="28">
        <f>INT(I6/D6)</f>
        <v>1</v>
      </c>
      <c r="K6" s="24"/>
      <c r="L6" s="24"/>
      <c r="M6" s="56" t="str">
        <f>IF(L6&gt;J6,"Error","Ok")</f>
        <v>Ok</v>
      </c>
      <c r="N6" s="197">
        <f>I6-SUMPRODUCT(D6:D12,L6:L12)</f>
        <v>50</v>
      </c>
      <c r="O6" s="95">
        <f>IF(AND(K6="Buy",L6&lt;=J6),L6*D6,0)</f>
        <v>0</v>
      </c>
      <c r="P6" s="95">
        <f>IF(AND(E6&gt;0,F6="Sell"),G6*D6,0)</f>
        <v>0</v>
      </c>
    </row>
    <row r="7" spans="2:18" ht="30" x14ac:dyDescent="0.25">
      <c r="B7" s="11"/>
      <c r="C7" s="146" t="str">
        <f>'Return Profiles'!$G$5</f>
        <v>Micro-insurance (add-on)</v>
      </c>
      <c r="D7" s="126">
        <f>'Return Profiles'!$G$26</f>
        <v>23.20987499999999</v>
      </c>
      <c r="E7" s="31">
        <f t="shared" ref="E7:E12" si="0">IF(O17="Held",P17,0)</f>
        <v>0</v>
      </c>
      <c r="F7" s="22"/>
      <c r="G7" s="138"/>
      <c r="H7" s="33" t="str">
        <f t="shared" ref="H7:H11" si="1">IF(G7&gt;E7,"Error","Ok")</f>
        <v>Ok</v>
      </c>
      <c r="I7" s="198"/>
      <c r="J7" s="28">
        <f>IF('Round 1'!E6&gt;0,INT(I6/D7),0)</f>
        <v>0</v>
      </c>
      <c r="K7" s="24"/>
      <c r="L7" s="24"/>
      <c r="M7" s="56" t="str">
        <f>IF(L7&gt;J7,"Error","Ok")</f>
        <v>Ok</v>
      </c>
      <c r="N7" s="200"/>
      <c r="O7" s="95">
        <f>IF(AND(K7="Buy",L7&lt;=J7),L7*D7,0)</f>
        <v>0</v>
      </c>
      <c r="P7" s="95">
        <f>IF(AND(E7&gt;0,F7="Sell"),G7*D7,0)</f>
        <v>0</v>
      </c>
    </row>
    <row r="8" spans="2:18" x14ac:dyDescent="0.25">
      <c r="B8" s="8"/>
      <c r="C8" s="93" t="str">
        <f>'Return Profiles'!$D$5</f>
        <v>Social Impact Bond</v>
      </c>
      <c r="D8" s="126">
        <f>'Return Profiles'!$D$26</f>
        <v>34.897375967999999</v>
      </c>
      <c r="E8" s="31">
        <f t="shared" si="0"/>
        <v>0</v>
      </c>
      <c r="F8" s="22"/>
      <c r="G8" s="138"/>
      <c r="H8" s="33" t="str">
        <f t="shared" si="1"/>
        <v>Ok</v>
      </c>
      <c r="I8" s="198"/>
      <c r="J8" s="28">
        <f>INT(I6/D8)</f>
        <v>1</v>
      </c>
      <c r="K8" s="24"/>
      <c r="L8" s="24"/>
      <c r="M8" s="56" t="str">
        <f>IF(L8&gt;J8,"Error","Ok")</f>
        <v>Ok</v>
      </c>
      <c r="N8" s="200"/>
      <c r="O8" s="95">
        <f>IF(AND(K8="Buy",L8&lt;=J8),L8*D8,0)</f>
        <v>0</v>
      </c>
      <c r="P8" s="95">
        <f>IF(AND(E8&gt;0,F8="Sell"),G8*D8,0)</f>
        <v>0</v>
      </c>
    </row>
    <row r="9" spans="2:18" x14ac:dyDescent="0.25">
      <c r="B9" s="8"/>
      <c r="C9" s="93" t="str">
        <f>'Return Profiles'!$E$5</f>
        <v>Education Finance</v>
      </c>
      <c r="D9" s="126">
        <f>'Return Profiles'!$E$26</f>
        <v>39.742826815999997</v>
      </c>
      <c r="E9" s="31">
        <f t="shared" si="0"/>
        <v>0</v>
      </c>
      <c r="F9" s="22"/>
      <c r="G9" s="138"/>
      <c r="H9" s="33" t="str">
        <f t="shared" si="1"/>
        <v>Ok</v>
      </c>
      <c r="I9" s="198"/>
      <c r="J9" s="28">
        <f>INT(I6/D9)</f>
        <v>1</v>
      </c>
      <c r="K9" s="24"/>
      <c r="L9" s="24"/>
      <c r="M9" s="56" t="str">
        <f>IF(L9&gt;J9,"Error","Ok")</f>
        <v>Ok</v>
      </c>
      <c r="N9" s="200"/>
      <c r="O9" s="95">
        <f>IF(AND(K9="Buy",L9&lt;=J9),L9*D9,0)</f>
        <v>0</v>
      </c>
      <c r="P9" s="95">
        <f>IF(AND(E9&gt;0,F9="Sell"),G9*D9,0)</f>
        <v>0</v>
      </c>
    </row>
    <row r="10" spans="2:18" ht="30" x14ac:dyDescent="0.25">
      <c r="B10" s="11"/>
      <c r="C10" s="147" t="str">
        <f>'Return Profiles'!$H$5</f>
        <v>Education Finance (add-on 1)</v>
      </c>
      <c r="D10" s="142">
        <f>'Return Profiles'!$H$26</f>
        <v>11.200000000000001</v>
      </c>
      <c r="E10" s="31">
        <f t="shared" si="0"/>
        <v>0</v>
      </c>
      <c r="F10" s="52"/>
      <c r="G10" s="139"/>
      <c r="H10" s="33" t="str">
        <f t="shared" si="1"/>
        <v>Ok</v>
      </c>
      <c r="I10" s="198"/>
      <c r="J10" s="53">
        <f>IF('Round 1'!E9&gt;0,INT(I6/D10),0)</f>
        <v>0</v>
      </c>
      <c r="K10" s="54"/>
      <c r="L10" s="54"/>
      <c r="M10" s="56" t="str">
        <f t="shared" ref="M10:M11" si="2">IF(L10&gt;J10,"Error","Ok")</f>
        <v>Ok</v>
      </c>
      <c r="N10" s="200"/>
      <c r="O10" s="95">
        <f t="shared" ref="O10:O11" si="3">IF(AND(K10="Buy",L10&lt;=J10),L10*D10,0)</f>
        <v>0</v>
      </c>
      <c r="P10" s="95">
        <f t="shared" ref="P10:P11" si="4">IF(AND(E10&gt;0,F10="Sell"),G10*D10,0)</f>
        <v>0</v>
      </c>
    </row>
    <row r="11" spans="2:18" ht="30" x14ac:dyDescent="0.25">
      <c r="B11" s="11"/>
      <c r="C11" s="147" t="str">
        <f>'Return Profiles'!$I$5</f>
        <v>Education Finance (add-on 2)</v>
      </c>
      <c r="D11" s="142">
        <f>'Return Profiles'!$I$26</f>
        <v>13.200000000000001</v>
      </c>
      <c r="E11" s="31">
        <f t="shared" si="0"/>
        <v>0</v>
      </c>
      <c r="F11" s="52"/>
      <c r="G11" s="139"/>
      <c r="H11" s="33" t="str">
        <f t="shared" si="1"/>
        <v>Ok</v>
      </c>
      <c r="I11" s="198"/>
      <c r="J11" s="53">
        <f>IF('Round 1'!E9&gt;0,INT(I6/D11),0)</f>
        <v>0</v>
      </c>
      <c r="K11" s="54"/>
      <c r="L11" s="54"/>
      <c r="M11" s="56" t="str">
        <f t="shared" si="2"/>
        <v>Ok</v>
      </c>
      <c r="N11" s="200"/>
      <c r="O11" s="95">
        <f t="shared" si="3"/>
        <v>0</v>
      </c>
      <c r="P11" s="95">
        <f t="shared" si="4"/>
        <v>0</v>
      </c>
    </row>
    <row r="12" spans="2:18" ht="15.75" thickBot="1" x14ac:dyDescent="0.3">
      <c r="B12" s="55"/>
      <c r="C12" s="114" t="str">
        <f>'Return Profiles'!$F$5</f>
        <v>Large Cap ETF</v>
      </c>
      <c r="D12" s="127">
        <f>'Return Profiles'!$F$26</f>
        <v>14.9328144</v>
      </c>
      <c r="E12" s="158">
        <f t="shared" si="0"/>
        <v>0</v>
      </c>
      <c r="F12" s="23"/>
      <c r="G12" s="140"/>
      <c r="H12" s="34" t="str">
        <f>IF(G12&gt;E12,"Error","Ok")</f>
        <v>Ok</v>
      </c>
      <c r="I12" s="199"/>
      <c r="J12" s="29">
        <f>INT(I6/D12)</f>
        <v>3</v>
      </c>
      <c r="K12" s="27"/>
      <c r="L12" s="27"/>
      <c r="M12" s="56" t="str">
        <f>IF(L12&gt;J12,"Error","Ok")</f>
        <v>Ok</v>
      </c>
      <c r="N12" s="201"/>
      <c r="O12" s="95">
        <f>IF(AND(K12="Buy",L12&lt;=J12),L12*D12,0)</f>
        <v>0</v>
      </c>
      <c r="P12" s="95">
        <f>IF(AND(E12&gt;0,F12="Sell"),G12*D12,0)</f>
        <v>0</v>
      </c>
    </row>
    <row r="13" spans="2:18" ht="15.75" thickBot="1" x14ac:dyDescent="0.3">
      <c r="B13" s="8"/>
      <c r="C13" s="143"/>
      <c r="D13" s="1"/>
      <c r="E13" s="1"/>
      <c r="F13" s="1"/>
      <c r="G13" s="1"/>
      <c r="H13" s="1"/>
      <c r="I13" s="1"/>
      <c r="J13" s="1"/>
      <c r="K13" s="1"/>
      <c r="L13" s="1"/>
      <c r="M13" s="1"/>
      <c r="N13" s="10"/>
    </row>
    <row r="14" spans="2:18" x14ac:dyDescent="0.25">
      <c r="B14" s="8"/>
      <c r="C14" s="144"/>
      <c r="D14" s="50" t="s">
        <v>128</v>
      </c>
      <c r="E14" s="50" t="s">
        <v>129</v>
      </c>
      <c r="F14" s="36" t="s">
        <v>7</v>
      </c>
      <c r="G14" s="1"/>
      <c r="H14" s="12"/>
      <c r="I14" s="16"/>
      <c r="J14" s="16"/>
      <c r="K14" s="16"/>
      <c r="L14" s="16"/>
      <c r="M14" s="16"/>
      <c r="N14" s="59"/>
      <c r="O14" s="12"/>
      <c r="P14" s="1"/>
    </row>
    <row r="15" spans="2:18" x14ac:dyDescent="0.25">
      <c r="B15" s="8"/>
      <c r="C15" s="120" t="s">
        <v>0</v>
      </c>
      <c r="D15" s="128">
        <f>'Round 1'!F15</f>
        <v>50</v>
      </c>
      <c r="E15" s="128">
        <f>F15-D15</f>
        <v>0</v>
      </c>
      <c r="F15" s="130">
        <f>I6-(SUM(O6:O12))</f>
        <v>50</v>
      </c>
      <c r="G15" s="1"/>
      <c r="H15" s="133"/>
      <c r="I15" s="1"/>
      <c r="J15" s="1"/>
      <c r="K15" s="1"/>
      <c r="L15" s="1"/>
      <c r="M15" s="1"/>
      <c r="N15" s="10"/>
      <c r="O15" s="1" t="s">
        <v>25</v>
      </c>
      <c r="P15" s="16" t="s">
        <v>26</v>
      </c>
      <c r="Q15" t="s">
        <v>29</v>
      </c>
      <c r="R15" t="s">
        <v>30</v>
      </c>
    </row>
    <row r="16" spans="2:18" ht="30" outlineLevel="1" x14ac:dyDescent="0.25">
      <c r="B16" s="8"/>
      <c r="C16" s="149" t="str">
        <f>'Return Profiles'!$C$5</f>
        <v>Micro-insurance</v>
      </c>
      <c r="D16" s="99">
        <f>IF(E6&gt;0,E6*D6,0)</f>
        <v>0</v>
      </c>
      <c r="E16" s="99">
        <f t="shared" ref="E16:E24" si="5">F16-D16</f>
        <v>0</v>
      </c>
      <c r="F16" s="131">
        <f>R16*D6</f>
        <v>0</v>
      </c>
      <c r="G16" s="1"/>
      <c r="H16" s="134"/>
      <c r="I16" s="1"/>
      <c r="J16" s="1"/>
      <c r="K16" s="1"/>
      <c r="L16" s="1"/>
      <c r="M16" s="1"/>
      <c r="N16" s="10"/>
      <c r="O16" s="1" t="str">
        <f>'Round 1'!Q16</f>
        <v>Not Held</v>
      </c>
      <c r="P16" s="1">
        <f>'Round 1'!R16</f>
        <v>0</v>
      </c>
      <c r="Q16" t="str">
        <f>IF(R16&gt;0,"Held","Not Held")</f>
        <v>Not Held</v>
      </c>
      <c r="R16">
        <f>L6+E6-G6</f>
        <v>0</v>
      </c>
    </row>
    <row r="17" spans="2:18" ht="30" outlineLevel="1" x14ac:dyDescent="0.25">
      <c r="B17" s="8"/>
      <c r="C17" s="150" t="str">
        <f>'Return Profiles'!$G$5</f>
        <v>Micro-insurance (add-on)</v>
      </c>
      <c r="D17" s="99">
        <f t="shared" ref="D17:D22" si="6">IF(E7&gt;0,E7*D7,0)</f>
        <v>0</v>
      </c>
      <c r="E17" s="99">
        <f t="shared" si="5"/>
        <v>0</v>
      </c>
      <c r="F17" s="131">
        <f t="shared" ref="F17:F22" si="7">R17*D7</f>
        <v>0</v>
      </c>
      <c r="G17" s="1"/>
      <c r="H17" s="134"/>
      <c r="I17" s="1"/>
      <c r="J17" s="1"/>
      <c r="K17" s="1"/>
      <c r="L17" s="1"/>
      <c r="M17" s="1"/>
      <c r="N17" s="10"/>
      <c r="O17" s="1" t="str">
        <f>'Round 1'!Q17</f>
        <v>Not Held</v>
      </c>
      <c r="P17" s="1">
        <f>'Round 1'!R17</f>
        <v>0</v>
      </c>
      <c r="Q17" t="str">
        <f t="shared" ref="Q17:Q22" si="8">IF(R17&gt;0,"Held","Not Held")</f>
        <v>Not Held</v>
      </c>
      <c r="R17">
        <f t="shared" ref="R17:R22" si="9">L7+E7-G7</f>
        <v>0</v>
      </c>
    </row>
    <row r="18" spans="2:18" ht="30" outlineLevel="1" x14ac:dyDescent="0.25">
      <c r="B18" s="8"/>
      <c r="C18" s="149" t="str">
        <f>'Return Profiles'!$D$5</f>
        <v>Social Impact Bond</v>
      </c>
      <c r="D18" s="99">
        <f t="shared" si="6"/>
        <v>0</v>
      </c>
      <c r="E18" s="99">
        <f t="shared" si="5"/>
        <v>0</v>
      </c>
      <c r="F18" s="131">
        <f t="shared" si="7"/>
        <v>0</v>
      </c>
      <c r="G18" s="1"/>
      <c r="H18" s="134"/>
      <c r="I18" s="1"/>
      <c r="J18" s="1"/>
      <c r="K18" s="1"/>
      <c r="L18" s="1"/>
      <c r="M18" s="1"/>
      <c r="N18" s="10"/>
      <c r="O18" s="1" t="str">
        <f>'Round 1'!Q18</f>
        <v>Not Held</v>
      </c>
      <c r="P18" s="1">
        <f>'Round 1'!R18</f>
        <v>0</v>
      </c>
      <c r="Q18" t="str">
        <f t="shared" si="8"/>
        <v>Not Held</v>
      </c>
      <c r="R18">
        <f t="shared" si="9"/>
        <v>0</v>
      </c>
    </row>
    <row r="19" spans="2:18" outlineLevel="1" x14ac:dyDescent="0.25">
      <c r="B19" s="8"/>
      <c r="C19" s="149" t="str">
        <f>'Return Profiles'!$E$5</f>
        <v>Education Finance</v>
      </c>
      <c r="D19" s="99">
        <f t="shared" si="6"/>
        <v>0</v>
      </c>
      <c r="E19" s="99">
        <f t="shared" si="5"/>
        <v>0</v>
      </c>
      <c r="F19" s="131">
        <f t="shared" si="7"/>
        <v>0</v>
      </c>
      <c r="G19" s="1"/>
      <c r="H19" s="134"/>
      <c r="I19" s="1"/>
      <c r="J19" s="1"/>
      <c r="K19" s="1"/>
      <c r="L19" s="1"/>
      <c r="M19" s="1"/>
      <c r="N19" s="10"/>
      <c r="O19" s="1" t="str">
        <f>'Round 1'!Q19</f>
        <v>Not Held</v>
      </c>
      <c r="P19" s="1">
        <f>'Round 1'!R19</f>
        <v>0</v>
      </c>
      <c r="Q19" t="str">
        <f t="shared" si="8"/>
        <v>Not Held</v>
      </c>
      <c r="R19">
        <f t="shared" si="9"/>
        <v>0</v>
      </c>
    </row>
    <row r="20" spans="2:18" outlineLevel="1" x14ac:dyDescent="0.25">
      <c r="B20" s="8"/>
      <c r="C20" s="151" t="str">
        <f>'Return Profiles'!$H$5</f>
        <v>Education Finance (add-on 1)</v>
      </c>
      <c r="D20" s="99">
        <f t="shared" si="6"/>
        <v>0</v>
      </c>
      <c r="E20" s="99">
        <f t="shared" si="5"/>
        <v>0</v>
      </c>
      <c r="F20" s="131">
        <f t="shared" si="7"/>
        <v>0</v>
      </c>
      <c r="G20" s="1"/>
      <c r="H20" s="134"/>
      <c r="I20" s="1"/>
      <c r="J20" s="1"/>
      <c r="K20" s="1"/>
      <c r="L20" s="1"/>
      <c r="M20" s="1"/>
      <c r="N20" s="10"/>
      <c r="O20" s="1" t="str">
        <f>'Round 1'!Q20</f>
        <v>Not Held</v>
      </c>
      <c r="P20" s="1">
        <f>'Round 1'!R20</f>
        <v>0</v>
      </c>
      <c r="Q20" t="str">
        <f t="shared" si="8"/>
        <v>Not Held</v>
      </c>
      <c r="R20">
        <f t="shared" si="9"/>
        <v>0</v>
      </c>
    </row>
    <row r="21" spans="2:18" outlineLevel="1" x14ac:dyDescent="0.25">
      <c r="B21" s="8"/>
      <c r="C21" s="151" t="str">
        <f>'Return Profiles'!$I$5</f>
        <v>Education Finance (add-on 2)</v>
      </c>
      <c r="D21" s="99">
        <f t="shared" si="6"/>
        <v>0</v>
      </c>
      <c r="E21" s="99">
        <f t="shared" si="5"/>
        <v>0</v>
      </c>
      <c r="F21" s="131">
        <f t="shared" si="7"/>
        <v>0</v>
      </c>
      <c r="G21" s="1"/>
      <c r="H21" s="134"/>
      <c r="I21" s="1"/>
      <c r="J21" s="1"/>
      <c r="K21" s="1"/>
      <c r="L21" s="1"/>
      <c r="M21" s="1"/>
      <c r="N21" s="10"/>
      <c r="O21" s="1" t="str">
        <f>'Round 1'!Q21</f>
        <v>Not Held</v>
      </c>
      <c r="P21" s="1">
        <f>'Round 1'!R21</f>
        <v>0</v>
      </c>
      <c r="Q21" t="str">
        <f t="shared" si="8"/>
        <v>Not Held</v>
      </c>
      <c r="R21">
        <f t="shared" si="9"/>
        <v>0</v>
      </c>
    </row>
    <row r="22" spans="2:18" outlineLevel="1" x14ac:dyDescent="0.25">
      <c r="B22" s="8"/>
      <c r="C22" s="167" t="str">
        <f>'Return Profiles'!$F$5</f>
        <v>Large Cap ETF</v>
      </c>
      <c r="D22" s="99">
        <f t="shared" si="6"/>
        <v>0</v>
      </c>
      <c r="E22" s="99">
        <f t="shared" si="5"/>
        <v>0</v>
      </c>
      <c r="F22" s="131">
        <f t="shared" si="7"/>
        <v>0</v>
      </c>
      <c r="G22" s="1"/>
      <c r="H22" s="134"/>
      <c r="I22" s="1"/>
      <c r="J22" s="1"/>
      <c r="K22" s="1"/>
      <c r="L22" s="1"/>
      <c r="M22" s="1"/>
      <c r="N22" s="10"/>
      <c r="O22" s="1" t="str">
        <f>'Round 1'!Q22</f>
        <v>Not Held</v>
      </c>
      <c r="P22" s="1">
        <f>'Round 1'!R22</f>
        <v>0</v>
      </c>
      <c r="Q22" t="str">
        <f t="shared" si="8"/>
        <v>Not Held</v>
      </c>
      <c r="R22">
        <f t="shared" si="9"/>
        <v>0</v>
      </c>
    </row>
    <row r="23" spans="2:18" x14ac:dyDescent="0.25">
      <c r="B23" s="8"/>
      <c r="C23" s="120" t="s">
        <v>4</v>
      </c>
      <c r="D23" s="128">
        <f>SUM(D16:D22)</f>
        <v>0</v>
      </c>
      <c r="E23" s="128">
        <f t="shared" si="5"/>
        <v>0</v>
      </c>
      <c r="F23" s="130">
        <f>SUM(F16:F22)</f>
        <v>0</v>
      </c>
      <c r="G23" s="1"/>
      <c r="H23" s="133"/>
      <c r="I23" s="1"/>
      <c r="J23" s="1"/>
      <c r="K23" s="1"/>
      <c r="L23" s="1"/>
      <c r="M23" s="1"/>
      <c r="N23" s="10"/>
    </row>
    <row r="24" spans="2:18" ht="15.75" thickBot="1" x14ac:dyDescent="0.3">
      <c r="B24" s="8"/>
      <c r="C24" s="153" t="s">
        <v>6</v>
      </c>
      <c r="D24" s="129">
        <f>SUM(D23,D15)</f>
        <v>50</v>
      </c>
      <c r="E24" s="129">
        <f t="shared" si="5"/>
        <v>0</v>
      </c>
      <c r="F24" s="132">
        <f>SUM(F23,F15)</f>
        <v>50</v>
      </c>
      <c r="G24" s="1"/>
      <c r="H24" s="133"/>
      <c r="I24" s="1"/>
      <c r="J24" s="1"/>
      <c r="K24" s="1"/>
      <c r="L24" s="1"/>
      <c r="M24" s="1"/>
      <c r="N24" s="10"/>
    </row>
    <row r="25" spans="2:18" ht="15.75" thickBot="1" x14ac:dyDescent="0.3">
      <c r="B25" s="13"/>
      <c r="C25" s="145" t="s">
        <v>126</v>
      </c>
      <c r="D25" s="14"/>
      <c r="E25" s="14"/>
      <c r="F25" s="154" t="str">
        <f>IF(OR(H6="Error",H8="Error",H9="Error",H12="Error",M6="Error",M8="Error",M9="Error",M12="Error",F15&lt;0),"Error","Ok")</f>
        <v>Ok</v>
      </c>
      <c r="G25" s="14"/>
      <c r="H25" s="137"/>
      <c r="I25" s="14"/>
      <c r="J25" s="14"/>
      <c r="K25" s="14"/>
      <c r="L25" s="14"/>
      <c r="M25" s="14"/>
      <c r="N25" s="15"/>
    </row>
    <row r="26" spans="2:18" ht="15.75" thickBot="1" x14ac:dyDescent="0.3"/>
    <row r="27" spans="2:18" x14ac:dyDescent="0.25">
      <c r="B27" s="5" t="s">
        <v>9</v>
      </c>
      <c r="C27" s="6"/>
      <c r="D27" s="21"/>
      <c r="E27" s="20" t="s">
        <v>21</v>
      </c>
      <c r="F27" s="6"/>
      <c r="G27" s="6"/>
      <c r="H27" s="157"/>
      <c r="I27" s="19"/>
      <c r="J27" s="20" t="s">
        <v>24</v>
      </c>
      <c r="K27" s="6"/>
      <c r="L27" s="6"/>
      <c r="M27" s="6"/>
      <c r="N27" s="19"/>
      <c r="O27" t="s">
        <v>5</v>
      </c>
      <c r="P27" t="s">
        <v>124</v>
      </c>
    </row>
    <row r="28" spans="2:18" ht="45" x14ac:dyDescent="0.25">
      <c r="B28" s="8"/>
      <c r="C28" s="1"/>
      <c r="D28" s="17" t="s">
        <v>27</v>
      </c>
      <c r="E28" s="30" t="s">
        <v>28</v>
      </c>
      <c r="F28" s="17" t="s">
        <v>132</v>
      </c>
      <c r="G28" s="17" t="s">
        <v>18</v>
      </c>
      <c r="H28" s="40" t="s">
        <v>125</v>
      </c>
      <c r="I28" s="155" t="s">
        <v>22</v>
      </c>
      <c r="J28" s="30" t="s">
        <v>23</v>
      </c>
      <c r="K28" s="39" t="s">
        <v>133</v>
      </c>
      <c r="L28" s="39" t="s">
        <v>20</v>
      </c>
      <c r="M28" s="39" t="s">
        <v>31</v>
      </c>
      <c r="N28" s="58" t="s">
        <v>34</v>
      </c>
    </row>
    <row r="29" spans="2:18" x14ac:dyDescent="0.25">
      <c r="B29" s="8"/>
      <c r="C29" s="93" t="str">
        <f>'Return Profiles'!$C$5</f>
        <v>Micro-insurance</v>
      </c>
      <c r="D29" s="126">
        <f>'Return Profiles'!$C$26</f>
        <v>39.070642248000013</v>
      </c>
      <c r="E29" s="31">
        <f>IF(O39="Held",P39,0)</f>
        <v>0</v>
      </c>
      <c r="F29" s="22"/>
      <c r="G29" s="138"/>
      <c r="H29" s="33" t="str">
        <f>IF(G29&gt;E29,"Error","Ok")</f>
        <v>Ok</v>
      </c>
      <c r="I29" s="197">
        <f>SUM(D38+SUM(P29:P35))</f>
        <v>50</v>
      </c>
      <c r="J29" s="28">
        <f>INT(I29/D29)</f>
        <v>1</v>
      </c>
      <c r="K29" s="24"/>
      <c r="L29" s="24"/>
      <c r="M29" s="56" t="str">
        <f>IF(L29&gt;J29,"Error","Ok")</f>
        <v>Ok</v>
      </c>
      <c r="N29" s="197">
        <f>I29-SUMPRODUCT(D29:D35,L29:L35)</f>
        <v>50</v>
      </c>
      <c r="O29" s="95">
        <f>IF(AND(K29="Buy",L29&lt;=J29),L29*D29,0)</f>
        <v>0</v>
      </c>
      <c r="P29" s="95">
        <f>IF(AND(E29&gt;0,F29="Sell"),G29*D29,0)</f>
        <v>0</v>
      </c>
    </row>
    <row r="30" spans="2:18" ht="30" x14ac:dyDescent="0.25">
      <c r="B30" s="11"/>
      <c r="C30" s="146" t="str">
        <f>'Return Profiles'!$G$5</f>
        <v>Micro-insurance (add-on)</v>
      </c>
      <c r="D30" s="126">
        <f>'Return Profiles'!$G$26</f>
        <v>23.20987499999999</v>
      </c>
      <c r="E30" s="31">
        <f t="shared" ref="E30:E35" si="10">IF(O40="Held",P40,0)</f>
        <v>0</v>
      </c>
      <c r="F30" s="22"/>
      <c r="G30" s="138"/>
      <c r="H30" s="33" t="str">
        <f t="shared" ref="H30:H34" si="11">IF(G30&gt;E30,"Error","Ok")</f>
        <v>Ok</v>
      </c>
      <c r="I30" s="198"/>
      <c r="J30" s="28">
        <f>IF('Round 1'!E29&gt;0,INT(I29/D30),0)</f>
        <v>0</v>
      </c>
      <c r="K30" s="24"/>
      <c r="L30" s="24"/>
      <c r="M30" s="56" t="str">
        <f>IF(L30&gt;J30,"Error","Ok")</f>
        <v>Ok</v>
      </c>
      <c r="N30" s="200"/>
      <c r="O30" s="95">
        <f>IF(AND(K30="Buy",L30&lt;=J30),L30*D30,0)</f>
        <v>0</v>
      </c>
      <c r="P30" s="95">
        <f>IF(AND(E30&gt;0,F30="Sell"),G30*D30,0)</f>
        <v>0</v>
      </c>
    </row>
    <row r="31" spans="2:18" x14ac:dyDescent="0.25">
      <c r="B31" s="8"/>
      <c r="C31" s="93" t="str">
        <f>'Return Profiles'!$D$5</f>
        <v>Social Impact Bond</v>
      </c>
      <c r="D31" s="126">
        <f>'Return Profiles'!$D$26</f>
        <v>34.897375967999999</v>
      </c>
      <c r="E31" s="31">
        <f t="shared" si="10"/>
        <v>0</v>
      </c>
      <c r="F31" s="22"/>
      <c r="G31" s="138"/>
      <c r="H31" s="33" t="str">
        <f t="shared" si="11"/>
        <v>Ok</v>
      </c>
      <c r="I31" s="198"/>
      <c r="J31" s="28">
        <f>INT(I29/D31)</f>
        <v>1</v>
      </c>
      <c r="K31" s="24"/>
      <c r="L31" s="24"/>
      <c r="M31" s="56" t="str">
        <f>IF(L31&gt;J31,"Error","Ok")</f>
        <v>Ok</v>
      </c>
      <c r="N31" s="200"/>
      <c r="O31" s="95">
        <f>IF(AND(K31="Buy",L31&lt;=J31),L31*D31,0)</f>
        <v>0</v>
      </c>
      <c r="P31" s="95">
        <f>IF(AND(E31&gt;0,F31="Sell"),G31*D31,0)</f>
        <v>0</v>
      </c>
    </row>
    <row r="32" spans="2:18" x14ac:dyDescent="0.25">
      <c r="B32" s="8"/>
      <c r="C32" s="93" t="str">
        <f>'Return Profiles'!$E$5</f>
        <v>Education Finance</v>
      </c>
      <c r="D32" s="126">
        <f>'Return Profiles'!$E$26</f>
        <v>39.742826815999997</v>
      </c>
      <c r="E32" s="31">
        <f t="shared" si="10"/>
        <v>0</v>
      </c>
      <c r="F32" s="22"/>
      <c r="G32" s="138"/>
      <c r="H32" s="33" t="str">
        <f t="shared" si="11"/>
        <v>Ok</v>
      </c>
      <c r="I32" s="198"/>
      <c r="J32" s="28">
        <f>INT(I29/D32)</f>
        <v>1</v>
      </c>
      <c r="K32" s="24"/>
      <c r="L32" s="24"/>
      <c r="M32" s="56" t="str">
        <f>IF(L32&gt;J32,"Error","Ok")</f>
        <v>Ok</v>
      </c>
      <c r="N32" s="200"/>
      <c r="O32" s="95">
        <f>IF(AND(K32="Buy",L32&lt;=J32),L32*D32,0)</f>
        <v>0</v>
      </c>
      <c r="P32" s="95">
        <f>IF(AND(E32&gt;0,F32="Sell"),G32*D32,0)</f>
        <v>0</v>
      </c>
    </row>
    <row r="33" spans="2:18" ht="30" x14ac:dyDescent="0.25">
      <c r="B33" s="11"/>
      <c r="C33" s="147" t="str">
        <f>'Return Profiles'!$H$5</f>
        <v>Education Finance (add-on 1)</v>
      </c>
      <c r="D33" s="142">
        <f>'Return Profiles'!$H$26</f>
        <v>11.200000000000001</v>
      </c>
      <c r="E33" s="31">
        <f t="shared" si="10"/>
        <v>0</v>
      </c>
      <c r="F33" s="52"/>
      <c r="G33" s="139"/>
      <c r="H33" s="33" t="str">
        <f t="shared" si="11"/>
        <v>Ok</v>
      </c>
      <c r="I33" s="198"/>
      <c r="J33" s="53">
        <f>IF('Round 1'!E32&gt;0,INT(I29/D33),0)</f>
        <v>0</v>
      </c>
      <c r="K33" s="54"/>
      <c r="L33" s="54"/>
      <c r="M33" s="56" t="str">
        <f t="shared" ref="M33:M34" si="12">IF(L33&gt;J33,"Error","Ok")</f>
        <v>Ok</v>
      </c>
      <c r="N33" s="200"/>
      <c r="O33" s="95">
        <f t="shared" ref="O33:O34" si="13">IF(AND(K33="Buy",L33&lt;=J33),L33*D33,0)</f>
        <v>0</v>
      </c>
      <c r="P33" s="95">
        <f t="shared" ref="P33:P34" si="14">IF(AND(E33&gt;0,F33="Sell"),G33*D33,0)</f>
        <v>0</v>
      </c>
    </row>
    <row r="34" spans="2:18" ht="30" x14ac:dyDescent="0.25">
      <c r="B34" s="11"/>
      <c r="C34" s="147" t="str">
        <f>'Return Profiles'!$I$5</f>
        <v>Education Finance (add-on 2)</v>
      </c>
      <c r="D34" s="142">
        <f>'Return Profiles'!$I$26</f>
        <v>13.200000000000001</v>
      </c>
      <c r="E34" s="31">
        <f t="shared" si="10"/>
        <v>0</v>
      </c>
      <c r="F34" s="52"/>
      <c r="G34" s="139"/>
      <c r="H34" s="33" t="str">
        <f t="shared" si="11"/>
        <v>Ok</v>
      </c>
      <c r="I34" s="198"/>
      <c r="J34" s="53">
        <f>IF('Round 1'!E32&gt;0,INT(I29/D34),0)</f>
        <v>0</v>
      </c>
      <c r="K34" s="54"/>
      <c r="L34" s="54"/>
      <c r="M34" s="56" t="str">
        <f t="shared" si="12"/>
        <v>Ok</v>
      </c>
      <c r="N34" s="200"/>
      <c r="O34" s="95">
        <f t="shared" si="13"/>
        <v>0</v>
      </c>
      <c r="P34" s="95">
        <f t="shared" si="14"/>
        <v>0</v>
      </c>
    </row>
    <row r="35" spans="2:18" ht="15.75" thickBot="1" x14ac:dyDescent="0.3">
      <c r="B35" s="55"/>
      <c r="C35" s="114" t="str">
        <f>'Return Profiles'!$F$5</f>
        <v>Large Cap ETF</v>
      </c>
      <c r="D35" s="127">
        <f>'Return Profiles'!$F$26</f>
        <v>14.9328144</v>
      </c>
      <c r="E35" s="158">
        <f t="shared" si="10"/>
        <v>0</v>
      </c>
      <c r="F35" s="23"/>
      <c r="G35" s="140"/>
      <c r="H35" s="34" t="str">
        <f>IF(G35&gt;E35,"Error","Ok")</f>
        <v>Ok</v>
      </c>
      <c r="I35" s="199"/>
      <c r="J35" s="29">
        <f>INT(I29/D35)</f>
        <v>3</v>
      </c>
      <c r="K35" s="27"/>
      <c r="L35" s="27"/>
      <c r="M35" s="56" t="str">
        <f>IF(L35&gt;J35,"Error","Ok")</f>
        <v>Ok</v>
      </c>
      <c r="N35" s="201"/>
      <c r="O35" s="95">
        <f>IF(AND(K35="Buy",L35&lt;=J35),L35*D35,0)</f>
        <v>0</v>
      </c>
      <c r="P35" s="95">
        <f>IF(AND(E35&gt;0,F35="Sell"),G35*D35,0)</f>
        <v>0</v>
      </c>
    </row>
    <row r="36" spans="2:18" ht="15.75" thickBot="1" x14ac:dyDescent="0.3">
      <c r="B36" s="8"/>
      <c r="C36" s="143"/>
      <c r="D36" s="1"/>
      <c r="E36" s="1"/>
      <c r="F36" s="1"/>
      <c r="G36" s="1"/>
      <c r="H36" s="1"/>
      <c r="I36" s="1"/>
      <c r="J36" s="1"/>
      <c r="K36" s="1"/>
      <c r="L36" s="1"/>
      <c r="M36" s="1"/>
      <c r="N36" s="10"/>
    </row>
    <row r="37" spans="2:18" x14ac:dyDescent="0.25">
      <c r="B37" s="8"/>
      <c r="C37" s="144"/>
      <c r="D37" s="50" t="s">
        <v>128</v>
      </c>
      <c r="E37" s="50" t="s">
        <v>129</v>
      </c>
      <c r="F37" s="36" t="s">
        <v>7</v>
      </c>
      <c r="G37" s="1"/>
      <c r="H37" s="12"/>
      <c r="I37" s="16"/>
      <c r="J37" s="16"/>
      <c r="K37" s="16"/>
      <c r="L37" s="16"/>
      <c r="M37" s="16"/>
      <c r="N37" s="59"/>
      <c r="O37" s="12"/>
      <c r="P37" s="1"/>
    </row>
    <row r="38" spans="2:18" x14ac:dyDescent="0.25">
      <c r="B38" s="8"/>
      <c r="C38" s="120" t="s">
        <v>0</v>
      </c>
      <c r="D38" s="128">
        <f>'Round 1'!F38</f>
        <v>50</v>
      </c>
      <c r="E38" s="128">
        <f>F38-D38</f>
        <v>0</v>
      </c>
      <c r="F38" s="130">
        <f>I29-(SUM(O29:O35))</f>
        <v>50</v>
      </c>
      <c r="G38" s="1"/>
      <c r="H38" s="133"/>
      <c r="I38" s="1"/>
      <c r="J38" s="1"/>
      <c r="K38" s="1"/>
      <c r="L38" s="1"/>
      <c r="M38" s="1"/>
      <c r="N38" s="10"/>
      <c r="O38" s="1" t="s">
        <v>25</v>
      </c>
      <c r="P38" s="16" t="s">
        <v>26</v>
      </c>
      <c r="Q38" t="s">
        <v>29</v>
      </c>
      <c r="R38" t="s">
        <v>30</v>
      </c>
    </row>
    <row r="39" spans="2:18" ht="30" x14ac:dyDescent="0.25">
      <c r="B39" s="8"/>
      <c r="C39" s="149" t="str">
        <f>'Return Profiles'!$C$5</f>
        <v>Micro-insurance</v>
      </c>
      <c r="D39" s="99">
        <f>IF(E29&gt;0,E29*D29,0)</f>
        <v>0</v>
      </c>
      <c r="E39" s="99">
        <f t="shared" ref="E39:E47" si="15">F39-D39</f>
        <v>0</v>
      </c>
      <c r="F39" s="131">
        <f>R39*D29</f>
        <v>0</v>
      </c>
      <c r="G39" s="1"/>
      <c r="H39" s="134"/>
      <c r="I39" s="1"/>
      <c r="J39" s="1"/>
      <c r="K39" s="1"/>
      <c r="L39" s="1"/>
      <c r="M39" s="1"/>
      <c r="N39" s="10"/>
      <c r="O39" s="1" t="str">
        <f>'Round 1'!Q39</f>
        <v>Not Held</v>
      </c>
      <c r="P39" s="1">
        <f>'Round 1'!R39</f>
        <v>0</v>
      </c>
      <c r="Q39" t="str">
        <f>IF(R39&gt;0,"Held","Not Held")</f>
        <v>Not Held</v>
      </c>
      <c r="R39">
        <f>L29+E29-G29</f>
        <v>0</v>
      </c>
    </row>
    <row r="40" spans="2:18" ht="30" x14ac:dyDescent="0.25">
      <c r="B40" s="8"/>
      <c r="C40" s="150" t="str">
        <f>'Return Profiles'!$G$5</f>
        <v>Micro-insurance (add-on)</v>
      </c>
      <c r="D40" s="99">
        <f t="shared" ref="D40:D45" si="16">IF(E30&gt;0,E30*D30,0)</f>
        <v>0</v>
      </c>
      <c r="E40" s="99">
        <f t="shared" si="15"/>
        <v>0</v>
      </c>
      <c r="F40" s="131">
        <f t="shared" ref="F40:F45" si="17">R40*D30</f>
        <v>0</v>
      </c>
      <c r="G40" s="1"/>
      <c r="H40" s="134"/>
      <c r="I40" s="1"/>
      <c r="J40" s="1"/>
      <c r="K40" s="1"/>
      <c r="L40" s="1"/>
      <c r="M40" s="1"/>
      <c r="N40" s="10"/>
      <c r="O40" s="1" t="str">
        <f>'Round 1'!Q40</f>
        <v>Not Held</v>
      </c>
      <c r="P40" s="1">
        <f>'Round 1'!R40</f>
        <v>0</v>
      </c>
      <c r="Q40" t="str">
        <f t="shared" ref="Q40:Q45" si="18">IF(R40&gt;0,"Held","Not Held")</f>
        <v>Not Held</v>
      </c>
      <c r="R40">
        <f t="shared" ref="R40:R45" si="19">L30+E30-G30</f>
        <v>0</v>
      </c>
    </row>
    <row r="41" spans="2:18" x14ac:dyDescent="0.25">
      <c r="B41" s="8"/>
      <c r="C41" s="149" t="str">
        <f>'Return Profiles'!$D$5</f>
        <v>Social Impact Bond</v>
      </c>
      <c r="D41" s="99">
        <f t="shared" si="16"/>
        <v>0</v>
      </c>
      <c r="E41" s="99">
        <f t="shared" si="15"/>
        <v>0</v>
      </c>
      <c r="F41" s="131">
        <f t="shared" si="17"/>
        <v>0</v>
      </c>
      <c r="G41" s="1"/>
      <c r="H41" s="134"/>
      <c r="I41" s="1"/>
      <c r="J41" s="1"/>
      <c r="K41" s="1"/>
      <c r="L41" s="1"/>
      <c r="M41" s="1"/>
      <c r="N41" s="10"/>
      <c r="O41" s="1" t="str">
        <f>'Round 1'!Q41</f>
        <v>Not Held</v>
      </c>
      <c r="P41" s="1">
        <f>'Round 1'!R41</f>
        <v>0</v>
      </c>
      <c r="Q41" t="str">
        <f t="shared" si="18"/>
        <v>Not Held</v>
      </c>
      <c r="R41">
        <f t="shared" si="19"/>
        <v>0</v>
      </c>
    </row>
    <row r="42" spans="2:18" x14ac:dyDescent="0.25">
      <c r="B42" s="8"/>
      <c r="C42" s="149" t="str">
        <f>'Return Profiles'!$E$5</f>
        <v>Education Finance</v>
      </c>
      <c r="D42" s="99">
        <f t="shared" si="16"/>
        <v>0</v>
      </c>
      <c r="E42" s="99">
        <f t="shared" si="15"/>
        <v>0</v>
      </c>
      <c r="F42" s="131">
        <f t="shared" si="17"/>
        <v>0</v>
      </c>
      <c r="G42" s="1"/>
      <c r="H42" s="134"/>
      <c r="I42" s="1"/>
      <c r="J42" s="1"/>
      <c r="K42" s="1"/>
      <c r="L42" s="1"/>
      <c r="M42" s="1"/>
      <c r="N42" s="10"/>
      <c r="O42" s="1" t="str">
        <f>'Round 1'!Q42</f>
        <v>Not Held</v>
      </c>
      <c r="P42" s="1">
        <f>'Round 1'!R42</f>
        <v>0</v>
      </c>
      <c r="Q42" t="str">
        <f t="shared" si="18"/>
        <v>Not Held</v>
      </c>
      <c r="R42">
        <f t="shared" si="19"/>
        <v>0</v>
      </c>
    </row>
    <row r="43" spans="2:18" ht="30" x14ac:dyDescent="0.25">
      <c r="B43" s="8"/>
      <c r="C43" s="151" t="str">
        <f>'Return Profiles'!$H$5</f>
        <v>Education Finance (add-on 1)</v>
      </c>
      <c r="D43" s="99">
        <f t="shared" si="16"/>
        <v>0</v>
      </c>
      <c r="E43" s="99">
        <f t="shared" si="15"/>
        <v>0</v>
      </c>
      <c r="F43" s="131">
        <f t="shared" si="17"/>
        <v>0</v>
      </c>
      <c r="G43" s="1"/>
      <c r="H43" s="134"/>
      <c r="I43" s="1"/>
      <c r="J43" s="1"/>
      <c r="K43" s="1"/>
      <c r="L43" s="1"/>
      <c r="M43" s="1"/>
      <c r="N43" s="10"/>
      <c r="O43" s="1" t="str">
        <f>'Round 1'!Q43</f>
        <v>Not Held</v>
      </c>
      <c r="P43" s="1">
        <f>'Round 1'!R43</f>
        <v>0</v>
      </c>
      <c r="Q43" t="str">
        <f t="shared" si="18"/>
        <v>Not Held</v>
      </c>
      <c r="R43">
        <f t="shared" si="19"/>
        <v>0</v>
      </c>
    </row>
    <row r="44" spans="2:18" ht="30" x14ac:dyDescent="0.25">
      <c r="B44" s="8"/>
      <c r="C44" s="151" t="str">
        <f>'Return Profiles'!$I$5</f>
        <v>Education Finance (add-on 2)</v>
      </c>
      <c r="D44" s="99">
        <f t="shared" si="16"/>
        <v>0</v>
      </c>
      <c r="E44" s="99">
        <f t="shared" si="15"/>
        <v>0</v>
      </c>
      <c r="F44" s="131">
        <f t="shared" si="17"/>
        <v>0</v>
      </c>
      <c r="G44" s="1"/>
      <c r="H44" s="134"/>
      <c r="I44" s="1"/>
      <c r="J44" s="1"/>
      <c r="K44" s="1"/>
      <c r="L44" s="1"/>
      <c r="M44" s="1"/>
      <c r="N44" s="10"/>
      <c r="O44" s="1" t="str">
        <f>'Round 1'!Q44</f>
        <v>Not Held</v>
      </c>
      <c r="P44" s="1">
        <f>'Round 1'!R44</f>
        <v>0</v>
      </c>
      <c r="Q44" t="str">
        <f t="shared" si="18"/>
        <v>Not Held</v>
      </c>
      <c r="R44">
        <f t="shared" si="19"/>
        <v>0</v>
      </c>
    </row>
    <row r="45" spans="2:18" x14ac:dyDescent="0.25">
      <c r="B45" s="8"/>
      <c r="C45" s="167" t="str">
        <f>'Return Profiles'!$F$5</f>
        <v>Large Cap ETF</v>
      </c>
      <c r="D45" s="99">
        <f t="shared" si="16"/>
        <v>0</v>
      </c>
      <c r="E45" s="99">
        <f t="shared" si="15"/>
        <v>0</v>
      </c>
      <c r="F45" s="131">
        <f t="shared" si="17"/>
        <v>0</v>
      </c>
      <c r="G45" s="1"/>
      <c r="H45" s="134"/>
      <c r="I45" s="1"/>
      <c r="J45" s="1"/>
      <c r="K45" s="1"/>
      <c r="L45" s="1"/>
      <c r="M45" s="1"/>
      <c r="N45" s="10"/>
      <c r="O45" s="1" t="str">
        <f>'Round 1'!Q45</f>
        <v>Not Held</v>
      </c>
      <c r="P45" s="1">
        <f>'Round 1'!R45</f>
        <v>0</v>
      </c>
      <c r="Q45" t="str">
        <f t="shared" si="18"/>
        <v>Not Held</v>
      </c>
      <c r="R45">
        <f t="shared" si="19"/>
        <v>0</v>
      </c>
    </row>
    <row r="46" spans="2:18" x14ac:dyDescent="0.25">
      <c r="B46" s="8"/>
      <c r="C46" s="120" t="s">
        <v>4</v>
      </c>
      <c r="D46" s="128">
        <f>SUM(D39:D45)</f>
        <v>0</v>
      </c>
      <c r="E46" s="128">
        <f t="shared" si="15"/>
        <v>0</v>
      </c>
      <c r="F46" s="130">
        <f>SUM(F39:F45)</f>
        <v>0</v>
      </c>
      <c r="G46" s="1"/>
      <c r="H46" s="133"/>
      <c r="I46" s="1"/>
      <c r="J46" s="1"/>
      <c r="K46" s="1"/>
      <c r="L46" s="1"/>
      <c r="M46" s="1"/>
      <c r="N46" s="10"/>
    </row>
    <row r="47" spans="2:18" ht="15.75" thickBot="1" x14ac:dyDescent="0.3">
      <c r="B47" s="8"/>
      <c r="C47" s="153" t="s">
        <v>6</v>
      </c>
      <c r="D47" s="129">
        <f>SUM(D46,D38)</f>
        <v>50</v>
      </c>
      <c r="E47" s="129">
        <f t="shared" si="15"/>
        <v>0</v>
      </c>
      <c r="F47" s="132">
        <f>SUM(F46,F38)</f>
        <v>50</v>
      </c>
      <c r="G47" s="1"/>
      <c r="H47" s="133"/>
      <c r="I47" s="1"/>
      <c r="J47" s="1"/>
      <c r="K47" s="1"/>
      <c r="L47" s="1"/>
      <c r="M47" s="1"/>
      <c r="N47" s="10"/>
    </row>
    <row r="48" spans="2:18" ht="15.75" thickBot="1" x14ac:dyDescent="0.3">
      <c r="B48" s="13"/>
      <c r="C48" s="145" t="s">
        <v>126</v>
      </c>
      <c r="D48" s="14"/>
      <c r="E48" s="14"/>
      <c r="F48" s="154" t="str">
        <f>IF(OR(H29="Error",H31="Error",H32="Error",H35="Error",M29="Error",M31="Error",M32="Error",M35="Error",F38&lt;0),"Error","Ok")</f>
        <v>Ok</v>
      </c>
      <c r="G48" s="14"/>
      <c r="H48" s="137"/>
      <c r="I48" s="14"/>
      <c r="J48" s="14"/>
      <c r="K48" s="14"/>
      <c r="L48" s="14"/>
      <c r="M48" s="14"/>
      <c r="N48" s="15"/>
    </row>
    <row r="49" spans="2:18" ht="15.75" thickBot="1" x14ac:dyDescent="0.3"/>
    <row r="50" spans="2:18" x14ac:dyDescent="0.25">
      <c r="B50" s="5" t="s">
        <v>10</v>
      </c>
      <c r="C50" s="6"/>
      <c r="D50" s="21"/>
      <c r="E50" s="20" t="s">
        <v>21</v>
      </c>
      <c r="F50" s="6"/>
      <c r="G50" s="6"/>
      <c r="H50" s="157"/>
      <c r="I50" s="19"/>
      <c r="J50" s="20" t="s">
        <v>24</v>
      </c>
      <c r="K50" s="6"/>
      <c r="L50" s="6"/>
      <c r="M50" s="6"/>
      <c r="N50" s="19"/>
      <c r="O50" t="s">
        <v>5</v>
      </c>
      <c r="P50" t="s">
        <v>124</v>
      </c>
    </row>
    <row r="51" spans="2:18" ht="45" x14ac:dyDescent="0.25">
      <c r="B51" s="8"/>
      <c r="C51" s="1"/>
      <c r="D51" s="17" t="s">
        <v>27</v>
      </c>
      <c r="E51" s="30" t="s">
        <v>28</v>
      </c>
      <c r="F51" s="17" t="s">
        <v>132</v>
      </c>
      <c r="G51" s="17" t="s">
        <v>18</v>
      </c>
      <c r="H51" s="40" t="s">
        <v>125</v>
      </c>
      <c r="I51" s="155" t="s">
        <v>22</v>
      </c>
      <c r="J51" s="30" t="s">
        <v>23</v>
      </c>
      <c r="K51" s="39" t="s">
        <v>133</v>
      </c>
      <c r="L51" s="39" t="s">
        <v>20</v>
      </c>
      <c r="M51" s="39" t="s">
        <v>31</v>
      </c>
      <c r="N51" s="58" t="s">
        <v>34</v>
      </c>
    </row>
    <row r="52" spans="2:18" x14ac:dyDescent="0.25">
      <c r="B52" s="8"/>
      <c r="C52" s="93" t="str">
        <f>'Return Profiles'!$C$5</f>
        <v>Micro-insurance</v>
      </c>
      <c r="D52" s="126">
        <f>'Return Profiles'!$C$26</f>
        <v>39.070642248000013</v>
      </c>
      <c r="E52" s="31">
        <f>IF(O62="Held",P62,0)</f>
        <v>0</v>
      </c>
      <c r="F52" s="22"/>
      <c r="G52" s="138"/>
      <c r="H52" s="33" t="str">
        <f>IF(G52&gt;E52,"Error","Ok")</f>
        <v>Ok</v>
      </c>
      <c r="I52" s="197">
        <f>SUM(D61+SUM(P52:P58))</f>
        <v>50</v>
      </c>
      <c r="J52" s="28">
        <f>INT(I52/D52)</f>
        <v>1</v>
      </c>
      <c r="K52" s="24"/>
      <c r="L52" s="24"/>
      <c r="M52" s="56" t="str">
        <f>IF(L52&gt;J52,"Error","Ok")</f>
        <v>Ok</v>
      </c>
      <c r="N52" s="197">
        <f>I52-SUMPRODUCT(D52:D58,L52:L58)</f>
        <v>50</v>
      </c>
      <c r="O52" s="95">
        <f>IF(AND(K52="Buy",L52&lt;=J52),L52*D52,0)</f>
        <v>0</v>
      </c>
      <c r="P52" s="95">
        <f>IF(AND(E52&gt;0,F52="Sell"),G52*D52,0)</f>
        <v>0</v>
      </c>
    </row>
    <row r="53" spans="2:18" ht="30" x14ac:dyDescent="0.25">
      <c r="B53" s="11"/>
      <c r="C53" s="146" t="str">
        <f>'Return Profiles'!$G$5</f>
        <v>Micro-insurance (add-on)</v>
      </c>
      <c r="D53" s="126">
        <f>'Return Profiles'!$G$26</f>
        <v>23.20987499999999</v>
      </c>
      <c r="E53" s="31">
        <f t="shared" ref="E53:E58" si="20">IF(O63="Held",P63,0)</f>
        <v>0</v>
      </c>
      <c r="F53" s="22"/>
      <c r="G53" s="138"/>
      <c r="H53" s="33" t="str">
        <f t="shared" ref="H53:H57" si="21">IF(G53&gt;E53,"Error","Ok")</f>
        <v>Ok</v>
      </c>
      <c r="I53" s="198"/>
      <c r="J53" s="28">
        <f>IF('Round 1'!E52&gt;0,INT(I52/D53),0)</f>
        <v>0</v>
      </c>
      <c r="K53" s="24"/>
      <c r="L53" s="24"/>
      <c r="M53" s="56" t="str">
        <f>IF(L53&gt;J53,"Error","Ok")</f>
        <v>Ok</v>
      </c>
      <c r="N53" s="200"/>
      <c r="O53" s="95">
        <f>IF(AND(K53="Buy",L53&lt;=J53),L53*D53,0)</f>
        <v>0</v>
      </c>
      <c r="P53" s="95">
        <f>IF(AND(E53&gt;0,F53="Sell"),G53*D53,0)</f>
        <v>0</v>
      </c>
    </row>
    <row r="54" spans="2:18" x14ac:dyDescent="0.25">
      <c r="B54" s="8"/>
      <c r="C54" s="93" t="str">
        <f>'Return Profiles'!$D$5</f>
        <v>Social Impact Bond</v>
      </c>
      <c r="D54" s="126">
        <f>'Return Profiles'!$D$26</f>
        <v>34.897375967999999</v>
      </c>
      <c r="E54" s="31">
        <f t="shared" si="20"/>
        <v>0</v>
      </c>
      <c r="F54" s="22"/>
      <c r="G54" s="138"/>
      <c r="H54" s="33" t="str">
        <f t="shared" si="21"/>
        <v>Ok</v>
      </c>
      <c r="I54" s="198"/>
      <c r="J54" s="28">
        <f>INT(I52/D54)</f>
        <v>1</v>
      </c>
      <c r="K54" s="24"/>
      <c r="L54" s="24"/>
      <c r="M54" s="56" t="str">
        <f>IF(L54&gt;J54,"Error","Ok")</f>
        <v>Ok</v>
      </c>
      <c r="N54" s="200"/>
      <c r="O54" s="95">
        <f>IF(AND(K54="Buy",L54&lt;=J54),L54*D54,0)</f>
        <v>0</v>
      </c>
      <c r="P54" s="95">
        <f>IF(AND(E54&gt;0,F54="Sell"),G54*D54,0)</f>
        <v>0</v>
      </c>
    </row>
    <row r="55" spans="2:18" x14ac:dyDescent="0.25">
      <c r="B55" s="8"/>
      <c r="C55" s="93" t="str">
        <f>'Return Profiles'!$E$5</f>
        <v>Education Finance</v>
      </c>
      <c r="D55" s="126">
        <f>'Return Profiles'!$E$26</f>
        <v>39.742826815999997</v>
      </c>
      <c r="E55" s="31">
        <f t="shared" si="20"/>
        <v>0</v>
      </c>
      <c r="F55" s="22"/>
      <c r="G55" s="138"/>
      <c r="H55" s="33" t="str">
        <f t="shared" si="21"/>
        <v>Ok</v>
      </c>
      <c r="I55" s="198"/>
      <c r="J55" s="28">
        <f>INT(I52/D55)</f>
        <v>1</v>
      </c>
      <c r="K55" s="24"/>
      <c r="L55" s="24"/>
      <c r="M55" s="56" t="str">
        <f>IF(L55&gt;J55,"Error","Ok")</f>
        <v>Ok</v>
      </c>
      <c r="N55" s="200"/>
      <c r="O55" s="95">
        <f>IF(AND(K55="Buy",L55&lt;=J55),L55*D55,0)</f>
        <v>0</v>
      </c>
      <c r="P55" s="95">
        <f>IF(AND(E55&gt;0,F55="Sell"),G55*D55,0)</f>
        <v>0</v>
      </c>
    </row>
    <row r="56" spans="2:18" ht="30" x14ac:dyDescent="0.25">
      <c r="B56" s="11"/>
      <c r="C56" s="147" t="str">
        <f>'Return Profiles'!$H$5</f>
        <v>Education Finance (add-on 1)</v>
      </c>
      <c r="D56" s="142">
        <f>'Return Profiles'!$H$26</f>
        <v>11.200000000000001</v>
      </c>
      <c r="E56" s="31">
        <f t="shared" si="20"/>
        <v>0</v>
      </c>
      <c r="F56" s="52"/>
      <c r="G56" s="139"/>
      <c r="H56" s="33" t="str">
        <f t="shared" si="21"/>
        <v>Ok</v>
      </c>
      <c r="I56" s="198"/>
      <c r="J56" s="53">
        <f>IF('Round 1'!E55&gt;0,INT(I52/D56),0)</f>
        <v>0</v>
      </c>
      <c r="K56" s="54"/>
      <c r="L56" s="54"/>
      <c r="M56" s="56" t="str">
        <f t="shared" ref="M56:M57" si="22">IF(L56&gt;J56,"Error","Ok")</f>
        <v>Ok</v>
      </c>
      <c r="N56" s="200"/>
      <c r="O56" s="95">
        <f t="shared" ref="O56:O57" si="23">IF(AND(K56="Buy",L56&lt;=J56),L56*D56,0)</f>
        <v>0</v>
      </c>
      <c r="P56" s="95">
        <f t="shared" ref="P56:P57" si="24">IF(AND(E56&gt;0,F56="Sell"),G56*D56,0)</f>
        <v>0</v>
      </c>
    </row>
    <row r="57" spans="2:18" ht="30" x14ac:dyDescent="0.25">
      <c r="B57" s="11"/>
      <c r="C57" s="147" t="str">
        <f>'Return Profiles'!$I$5</f>
        <v>Education Finance (add-on 2)</v>
      </c>
      <c r="D57" s="142">
        <f>'Return Profiles'!$I$26</f>
        <v>13.200000000000001</v>
      </c>
      <c r="E57" s="31">
        <f t="shared" si="20"/>
        <v>0</v>
      </c>
      <c r="F57" s="52"/>
      <c r="G57" s="139"/>
      <c r="H57" s="33" t="str">
        <f t="shared" si="21"/>
        <v>Ok</v>
      </c>
      <c r="I57" s="198"/>
      <c r="J57" s="53">
        <f>IF('Round 1'!E55&gt;0,INT(I52/D57),0)</f>
        <v>0</v>
      </c>
      <c r="K57" s="54"/>
      <c r="L57" s="54"/>
      <c r="M57" s="56" t="str">
        <f t="shared" si="22"/>
        <v>Ok</v>
      </c>
      <c r="N57" s="200"/>
      <c r="O57" s="95">
        <f t="shared" si="23"/>
        <v>0</v>
      </c>
      <c r="P57" s="95">
        <f t="shared" si="24"/>
        <v>0</v>
      </c>
    </row>
    <row r="58" spans="2:18" ht="15.75" thickBot="1" x14ac:dyDescent="0.3">
      <c r="B58" s="55"/>
      <c r="C58" s="114" t="str">
        <f>'Return Profiles'!$F$5</f>
        <v>Large Cap ETF</v>
      </c>
      <c r="D58" s="127">
        <f>'Return Profiles'!$F$26</f>
        <v>14.9328144</v>
      </c>
      <c r="E58" s="158">
        <f t="shared" si="20"/>
        <v>0</v>
      </c>
      <c r="F58" s="23"/>
      <c r="G58" s="140"/>
      <c r="H58" s="34" t="str">
        <f>IF(G58&gt;E58,"Error","Ok")</f>
        <v>Ok</v>
      </c>
      <c r="I58" s="199"/>
      <c r="J58" s="29">
        <f>INT(I52/D58)</f>
        <v>3</v>
      </c>
      <c r="K58" s="27"/>
      <c r="L58" s="27"/>
      <c r="M58" s="56" t="str">
        <f>IF(L58&gt;J58,"Error","Ok")</f>
        <v>Ok</v>
      </c>
      <c r="N58" s="201"/>
      <c r="O58" s="95">
        <f>IF(AND(K58="Buy",L58&lt;=J58),L58*D58,0)</f>
        <v>0</v>
      </c>
      <c r="P58" s="95">
        <f>IF(AND(E58&gt;0,F58="Sell"),G58*D58,0)</f>
        <v>0</v>
      </c>
    </row>
    <row r="59" spans="2:18" ht="15.75" thickBot="1" x14ac:dyDescent="0.3">
      <c r="B59" s="8"/>
      <c r="C59" s="143"/>
      <c r="D59" s="1"/>
      <c r="E59" s="1"/>
      <c r="F59" s="1"/>
      <c r="G59" s="1"/>
      <c r="H59" s="1"/>
      <c r="I59" s="1"/>
      <c r="J59" s="1"/>
      <c r="K59" s="1"/>
      <c r="L59" s="1"/>
      <c r="M59" s="1"/>
      <c r="N59" s="10"/>
    </row>
    <row r="60" spans="2:18" x14ac:dyDescent="0.25">
      <c r="B60" s="8"/>
      <c r="C60" s="144"/>
      <c r="D60" s="50" t="s">
        <v>128</v>
      </c>
      <c r="E60" s="50" t="s">
        <v>129</v>
      </c>
      <c r="F60" s="36" t="s">
        <v>7</v>
      </c>
      <c r="G60" s="1"/>
      <c r="H60" s="12"/>
      <c r="I60" s="16"/>
      <c r="J60" s="16"/>
      <c r="K60" s="16"/>
      <c r="L60" s="16"/>
      <c r="M60" s="16"/>
      <c r="N60" s="59"/>
      <c r="O60" s="12"/>
      <c r="P60" s="1"/>
    </row>
    <row r="61" spans="2:18" x14ac:dyDescent="0.25">
      <c r="B61" s="8"/>
      <c r="C61" s="120" t="s">
        <v>0</v>
      </c>
      <c r="D61" s="128">
        <f>'Round 1'!F61</f>
        <v>50</v>
      </c>
      <c r="E61" s="128">
        <f>F61-D61</f>
        <v>0</v>
      </c>
      <c r="F61" s="130">
        <f>I52-(SUM(O52:O58))</f>
        <v>50</v>
      </c>
      <c r="G61" s="1"/>
      <c r="H61" s="133"/>
      <c r="I61" s="1"/>
      <c r="J61" s="1"/>
      <c r="K61" s="1"/>
      <c r="L61" s="1"/>
      <c r="M61" s="1"/>
      <c r="N61" s="10"/>
      <c r="O61" s="1" t="s">
        <v>25</v>
      </c>
      <c r="P61" s="16" t="s">
        <v>26</v>
      </c>
      <c r="Q61" t="s">
        <v>29</v>
      </c>
      <c r="R61" t="s">
        <v>30</v>
      </c>
    </row>
    <row r="62" spans="2:18" x14ac:dyDescent="0.25">
      <c r="B62" s="8"/>
      <c r="C62" s="149" t="str">
        <f>'Return Profiles'!$C$5</f>
        <v>Micro-insurance</v>
      </c>
      <c r="D62" s="99">
        <f>IF(E52&gt;0,E52*D52,0)</f>
        <v>0</v>
      </c>
      <c r="E62" s="99">
        <f t="shared" ref="E62:E70" si="25">F62-D62</f>
        <v>0</v>
      </c>
      <c r="F62" s="131">
        <f>R62*D52</f>
        <v>0</v>
      </c>
      <c r="G62" s="1"/>
      <c r="H62" s="134"/>
      <c r="I62" s="1"/>
      <c r="J62" s="1"/>
      <c r="K62" s="1"/>
      <c r="L62" s="1"/>
      <c r="M62" s="1"/>
      <c r="N62" s="10"/>
      <c r="O62" s="1" t="str">
        <f>'Round 1'!Q62</f>
        <v>Not Held</v>
      </c>
      <c r="P62" s="1">
        <f>'Round 1'!R62</f>
        <v>0</v>
      </c>
      <c r="Q62" t="str">
        <f>IF(R62&gt;0,"Held","Not Held")</f>
        <v>Not Held</v>
      </c>
      <c r="R62">
        <f>L52+E52-G52</f>
        <v>0</v>
      </c>
    </row>
    <row r="63" spans="2:18" ht="30" x14ac:dyDescent="0.25">
      <c r="B63" s="8"/>
      <c r="C63" s="150" t="str">
        <f>'Return Profiles'!$G$5</f>
        <v>Micro-insurance (add-on)</v>
      </c>
      <c r="D63" s="99">
        <f t="shared" ref="D63:D68" si="26">IF(E53&gt;0,E53*D53,0)</f>
        <v>0</v>
      </c>
      <c r="E63" s="99">
        <f t="shared" si="25"/>
        <v>0</v>
      </c>
      <c r="F63" s="131">
        <f t="shared" ref="F63:F68" si="27">R63*D53</f>
        <v>0</v>
      </c>
      <c r="G63" s="1"/>
      <c r="H63" s="134"/>
      <c r="I63" s="1"/>
      <c r="J63" s="1"/>
      <c r="K63" s="1"/>
      <c r="L63" s="1"/>
      <c r="M63" s="1"/>
      <c r="N63" s="10"/>
      <c r="O63" s="1" t="str">
        <f>'Round 1'!Q63</f>
        <v>Not Held</v>
      </c>
      <c r="P63" s="1">
        <f>'Round 1'!R63</f>
        <v>0</v>
      </c>
      <c r="Q63" t="str">
        <f t="shared" ref="Q63:Q68" si="28">IF(R63&gt;0,"Held","Not Held")</f>
        <v>Not Held</v>
      </c>
      <c r="R63">
        <f t="shared" ref="R63:R68" si="29">L53+E53-G53</f>
        <v>0</v>
      </c>
    </row>
    <row r="64" spans="2:18" x14ac:dyDescent="0.25">
      <c r="B64" s="8"/>
      <c r="C64" s="149" t="str">
        <f>'Return Profiles'!$D$5</f>
        <v>Social Impact Bond</v>
      </c>
      <c r="D64" s="99">
        <f t="shared" si="26"/>
        <v>0</v>
      </c>
      <c r="E64" s="99">
        <f t="shared" si="25"/>
        <v>0</v>
      </c>
      <c r="F64" s="131">
        <f t="shared" si="27"/>
        <v>0</v>
      </c>
      <c r="G64" s="1"/>
      <c r="H64" s="134"/>
      <c r="I64" s="1"/>
      <c r="J64" s="1"/>
      <c r="K64" s="1"/>
      <c r="L64" s="1"/>
      <c r="M64" s="1"/>
      <c r="N64" s="10"/>
      <c r="O64" s="1" t="str">
        <f>'Round 1'!Q64</f>
        <v>Not Held</v>
      </c>
      <c r="P64" s="1">
        <f>'Round 1'!R64</f>
        <v>0</v>
      </c>
      <c r="Q64" t="str">
        <f t="shared" si="28"/>
        <v>Not Held</v>
      </c>
      <c r="R64">
        <f t="shared" si="29"/>
        <v>0</v>
      </c>
    </row>
    <row r="65" spans="2:18" x14ac:dyDescent="0.25">
      <c r="B65" s="8"/>
      <c r="C65" s="149" t="str">
        <f>'Return Profiles'!$E$5</f>
        <v>Education Finance</v>
      </c>
      <c r="D65" s="99">
        <f t="shared" si="26"/>
        <v>0</v>
      </c>
      <c r="E65" s="99">
        <f t="shared" si="25"/>
        <v>0</v>
      </c>
      <c r="F65" s="131">
        <f t="shared" si="27"/>
        <v>0</v>
      </c>
      <c r="G65" s="1"/>
      <c r="H65" s="134"/>
      <c r="I65" s="1"/>
      <c r="J65" s="1"/>
      <c r="K65" s="1"/>
      <c r="L65" s="1"/>
      <c r="M65" s="1"/>
      <c r="N65" s="10"/>
      <c r="O65" s="1" t="str">
        <f>'Round 1'!Q65</f>
        <v>Not Held</v>
      </c>
      <c r="P65" s="1">
        <f>'Round 1'!R65</f>
        <v>0</v>
      </c>
      <c r="Q65" t="str">
        <f t="shared" si="28"/>
        <v>Not Held</v>
      </c>
      <c r="R65">
        <f t="shared" si="29"/>
        <v>0</v>
      </c>
    </row>
    <row r="66" spans="2:18" ht="30" x14ac:dyDescent="0.25">
      <c r="B66" s="8"/>
      <c r="C66" s="151" t="str">
        <f>'Return Profiles'!$H$5</f>
        <v>Education Finance (add-on 1)</v>
      </c>
      <c r="D66" s="99">
        <f t="shared" si="26"/>
        <v>0</v>
      </c>
      <c r="E66" s="99">
        <f t="shared" si="25"/>
        <v>0</v>
      </c>
      <c r="F66" s="131">
        <f t="shared" si="27"/>
        <v>0</v>
      </c>
      <c r="G66" s="1"/>
      <c r="H66" s="134"/>
      <c r="I66" s="1"/>
      <c r="J66" s="1"/>
      <c r="K66" s="1"/>
      <c r="L66" s="1"/>
      <c r="M66" s="1"/>
      <c r="N66" s="10"/>
      <c r="O66" s="1" t="str">
        <f>'Round 1'!Q66</f>
        <v>Not Held</v>
      </c>
      <c r="P66" s="1">
        <f>'Round 1'!R66</f>
        <v>0</v>
      </c>
      <c r="Q66" t="str">
        <f t="shared" si="28"/>
        <v>Not Held</v>
      </c>
      <c r="R66">
        <f t="shared" si="29"/>
        <v>0</v>
      </c>
    </row>
    <row r="67" spans="2:18" ht="30" x14ac:dyDescent="0.25">
      <c r="B67" s="8"/>
      <c r="C67" s="151" t="str">
        <f>'Return Profiles'!$I$5</f>
        <v>Education Finance (add-on 2)</v>
      </c>
      <c r="D67" s="99">
        <f t="shared" si="26"/>
        <v>0</v>
      </c>
      <c r="E67" s="99">
        <f t="shared" si="25"/>
        <v>0</v>
      </c>
      <c r="F67" s="131">
        <f t="shared" si="27"/>
        <v>0</v>
      </c>
      <c r="G67" s="1"/>
      <c r="H67" s="134"/>
      <c r="I67" s="1"/>
      <c r="J67" s="1"/>
      <c r="K67" s="1"/>
      <c r="L67" s="1"/>
      <c r="M67" s="1"/>
      <c r="N67" s="10"/>
      <c r="O67" s="1" t="str">
        <f>'Round 1'!Q67</f>
        <v>Not Held</v>
      </c>
      <c r="P67" s="1">
        <f>'Round 1'!R67</f>
        <v>0</v>
      </c>
      <c r="Q67" t="str">
        <f t="shared" si="28"/>
        <v>Not Held</v>
      </c>
      <c r="R67">
        <f t="shared" si="29"/>
        <v>0</v>
      </c>
    </row>
    <row r="68" spans="2:18" x14ac:dyDescent="0.25">
      <c r="B68" s="8"/>
      <c r="C68" s="167" t="str">
        <f>'Return Profiles'!$F$5</f>
        <v>Large Cap ETF</v>
      </c>
      <c r="D68" s="99">
        <f t="shared" si="26"/>
        <v>0</v>
      </c>
      <c r="E68" s="99">
        <f t="shared" si="25"/>
        <v>0</v>
      </c>
      <c r="F68" s="131">
        <f t="shared" si="27"/>
        <v>0</v>
      </c>
      <c r="G68" s="1"/>
      <c r="H68" s="134"/>
      <c r="I68" s="1"/>
      <c r="J68" s="1"/>
      <c r="K68" s="1"/>
      <c r="L68" s="1"/>
      <c r="M68" s="1"/>
      <c r="N68" s="10"/>
      <c r="O68" s="1" t="str">
        <f>'Round 1'!Q68</f>
        <v>Not Held</v>
      </c>
      <c r="P68" s="1">
        <f>'Round 1'!R68</f>
        <v>0</v>
      </c>
      <c r="Q68" t="str">
        <f t="shared" si="28"/>
        <v>Not Held</v>
      </c>
      <c r="R68">
        <f t="shared" si="29"/>
        <v>0</v>
      </c>
    </row>
    <row r="69" spans="2:18" x14ac:dyDescent="0.25">
      <c r="B69" s="8"/>
      <c r="C69" s="120" t="s">
        <v>4</v>
      </c>
      <c r="D69" s="128">
        <f>SUM(D62:D68)</f>
        <v>0</v>
      </c>
      <c r="E69" s="128">
        <f t="shared" si="25"/>
        <v>0</v>
      </c>
      <c r="F69" s="130">
        <f>SUM(F62:F68)</f>
        <v>0</v>
      </c>
      <c r="G69" s="1"/>
      <c r="H69" s="133"/>
      <c r="I69" s="1"/>
      <c r="J69" s="1"/>
      <c r="K69" s="1"/>
      <c r="L69" s="1"/>
      <c r="M69" s="1"/>
      <c r="N69" s="10"/>
    </row>
    <row r="70" spans="2:18" ht="15.75" thickBot="1" x14ac:dyDescent="0.3">
      <c r="B70" s="8"/>
      <c r="C70" s="153" t="s">
        <v>6</v>
      </c>
      <c r="D70" s="129">
        <f>SUM(D69,D61)</f>
        <v>50</v>
      </c>
      <c r="E70" s="129">
        <f t="shared" si="25"/>
        <v>0</v>
      </c>
      <c r="F70" s="132">
        <f>SUM(F69,F61)</f>
        <v>50</v>
      </c>
      <c r="G70" s="1"/>
      <c r="H70" s="133"/>
      <c r="I70" s="1"/>
      <c r="J70" s="1"/>
      <c r="K70" s="1"/>
      <c r="L70" s="1"/>
      <c r="M70" s="1"/>
      <c r="N70" s="10"/>
    </row>
    <row r="71" spans="2:18" ht="15.75" thickBot="1" x14ac:dyDescent="0.3">
      <c r="B71" s="13"/>
      <c r="C71" s="145" t="s">
        <v>126</v>
      </c>
      <c r="D71" s="14"/>
      <c r="E71" s="14"/>
      <c r="F71" s="154" t="str">
        <f>IF(OR(H52="Error",H54="Error",H55="Error",H58="Error",M52="Error",M54="Error",M55="Error",M58="Error",F61&lt;0),"Error","Ok")</f>
        <v>Ok</v>
      </c>
      <c r="G71" s="14"/>
      <c r="H71" s="137"/>
      <c r="I71" s="14"/>
      <c r="J71" s="14"/>
      <c r="K71" s="14"/>
      <c r="L71" s="14"/>
      <c r="M71" s="14"/>
      <c r="N71" s="15"/>
    </row>
    <row r="72" spans="2:18" ht="15.75" thickBot="1" x14ac:dyDescent="0.3"/>
    <row r="73" spans="2:18" x14ac:dyDescent="0.25">
      <c r="B73" s="5" t="s">
        <v>11</v>
      </c>
      <c r="C73" s="6"/>
      <c r="D73" s="21"/>
      <c r="E73" s="20" t="s">
        <v>21</v>
      </c>
      <c r="F73" s="6"/>
      <c r="G73" s="6"/>
      <c r="H73" s="157"/>
      <c r="I73" s="19"/>
      <c r="J73" s="20" t="s">
        <v>24</v>
      </c>
      <c r="K73" s="6"/>
      <c r="L73" s="6"/>
      <c r="M73" s="6"/>
      <c r="N73" s="19"/>
      <c r="O73" t="s">
        <v>5</v>
      </c>
      <c r="P73" t="s">
        <v>124</v>
      </c>
    </row>
    <row r="74" spans="2:18" ht="45" x14ac:dyDescent="0.25">
      <c r="B74" s="8"/>
      <c r="C74" s="1"/>
      <c r="D74" s="17" t="s">
        <v>27</v>
      </c>
      <c r="E74" s="30" t="s">
        <v>28</v>
      </c>
      <c r="F74" s="17" t="s">
        <v>132</v>
      </c>
      <c r="G74" s="17" t="s">
        <v>18</v>
      </c>
      <c r="H74" s="40" t="s">
        <v>125</v>
      </c>
      <c r="I74" s="155" t="s">
        <v>22</v>
      </c>
      <c r="J74" s="30" t="s">
        <v>23</v>
      </c>
      <c r="K74" s="39" t="s">
        <v>133</v>
      </c>
      <c r="L74" s="39" t="s">
        <v>20</v>
      </c>
      <c r="M74" s="39" t="s">
        <v>31</v>
      </c>
      <c r="N74" s="58" t="s">
        <v>34</v>
      </c>
    </row>
    <row r="75" spans="2:18" x14ac:dyDescent="0.25">
      <c r="B75" s="8"/>
      <c r="C75" s="93" t="str">
        <f>'Return Profiles'!$C$5</f>
        <v>Micro-insurance</v>
      </c>
      <c r="D75" s="126">
        <f>'Return Profiles'!$C$26</f>
        <v>39.070642248000013</v>
      </c>
      <c r="E75" s="31">
        <f>IF(O85="Held",P85,0)</f>
        <v>0</v>
      </c>
      <c r="F75" s="22"/>
      <c r="G75" s="138"/>
      <c r="H75" s="33" t="str">
        <f>IF(G75&gt;E75,"Error","Ok")</f>
        <v>Ok</v>
      </c>
      <c r="I75" s="197">
        <f>SUM(D84+SUM(P75:P81))</f>
        <v>50</v>
      </c>
      <c r="J75" s="28">
        <f>INT(I75/D75)</f>
        <v>1</v>
      </c>
      <c r="K75" s="24"/>
      <c r="L75" s="24"/>
      <c r="M75" s="56" t="str">
        <f>IF(L75&gt;J75,"Error","Ok")</f>
        <v>Ok</v>
      </c>
      <c r="N75" s="197">
        <f>I75-SUMPRODUCT(D75:D81,L75:L81)</f>
        <v>50</v>
      </c>
      <c r="O75" s="95">
        <f>IF(AND(K75="Buy",L75&lt;=J75),L75*D75,0)</f>
        <v>0</v>
      </c>
      <c r="P75" s="95">
        <f>IF(AND(E75&gt;0,F75="Sell"),G75*D75,0)</f>
        <v>0</v>
      </c>
    </row>
    <row r="76" spans="2:18" ht="30" x14ac:dyDescent="0.25">
      <c r="B76" s="11"/>
      <c r="C76" s="146" t="str">
        <f>'Return Profiles'!$G$5</f>
        <v>Micro-insurance (add-on)</v>
      </c>
      <c r="D76" s="126">
        <f>'Return Profiles'!$G$26</f>
        <v>23.20987499999999</v>
      </c>
      <c r="E76" s="31">
        <f t="shared" ref="E76:E81" si="30">IF(O86="Held",P86,0)</f>
        <v>0</v>
      </c>
      <c r="F76" s="22"/>
      <c r="G76" s="138"/>
      <c r="H76" s="33" t="str">
        <f t="shared" ref="H76:H80" si="31">IF(G76&gt;E76,"Error","Ok")</f>
        <v>Ok</v>
      </c>
      <c r="I76" s="198"/>
      <c r="J76" s="28">
        <f>IF('Round 1'!E75&gt;0,INT(I75/D76),0)</f>
        <v>0</v>
      </c>
      <c r="K76" s="24"/>
      <c r="L76" s="24"/>
      <c r="M76" s="56" t="str">
        <f>IF(L76&gt;J76,"Error","Ok")</f>
        <v>Ok</v>
      </c>
      <c r="N76" s="200"/>
      <c r="O76" s="95">
        <f>IF(AND(K76="Buy",L76&lt;=J76),L76*D76,0)</f>
        <v>0</v>
      </c>
      <c r="P76" s="95">
        <f>IF(AND(E76&gt;0,F76="Sell"),G76*D76,0)</f>
        <v>0</v>
      </c>
    </row>
    <row r="77" spans="2:18" x14ac:dyDescent="0.25">
      <c r="B77" s="8"/>
      <c r="C77" s="93" t="str">
        <f>'Return Profiles'!$D$5</f>
        <v>Social Impact Bond</v>
      </c>
      <c r="D77" s="126">
        <f>'Return Profiles'!$D$26</f>
        <v>34.897375967999999</v>
      </c>
      <c r="E77" s="31">
        <f t="shared" si="30"/>
        <v>0</v>
      </c>
      <c r="F77" s="22"/>
      <c r="G77" s="138"/>
      <c r="H77" s="33" t="str">
        <f t="shared" si="31"/>
        <v>Ok</v>
      </c>
      <c r="I77" s="198"/>
      <c r="J77" s="28">
        <f>INT(I75/D77)</f>
        <v>1</v>
      </c>
      <c r="K77" s="24"/>
      <c r="L77" s="24"/>
      <c r="M77" s="56" t="str">
        <f>IF(L77&gt;J77,"Error","Ok")</f>
        <v>Ok</v>
      </c>
      <c r="N77" s="200"/>
      <c r="O77" s="95">
        <f>IF(AND(K77="Buy",L77&lt;=J77),L77*D77,0)</f>
        <v>0</v>
      </c>
      <c r="P77" s="95">
        <f>IF(AND(E77&gt;0,F77="Sell"),G77*D77,0)</f>
        <v>0</v>
      </c>
    </row>
    <row r="78" spans="2:18" x14ac:dyDescent="0.25">
      <c r="B78" s="8"/>
      <c r="C78" s="93" t="str">
        <f>'Return Profiles'!$E$5</f>
        <v>Education Finance</v>
      </c>
      <c r="D78" s="126">
        <f>'Return Profiles'!$E$26</f>
        <v>39.742826815999997</v>
      </c>
      <c r="E78" s="31">
        <f t="shared" si="30"/>
        <v>0</v>
      </c>
      <c r="F78" s="22"/>
      <c r="G78" s="138"/>
      <c r="H78" s="33" t="str">
        <f t="shared" si="31"/>
        <v>Ok</v>
      </c>
      <c r="I78" s="198"/>
      <c r="J78" s="28">
        <f>INT(I75/D78)</f>
        <v>1</v>
      </c>
      <c r="K78" s="24"/>
      <c r="L78" s="24"/>
      <c r="M78" s="56" t="str">
        <f>IF(L78&gt;J78,"Error","Ok")</f>
        <v>Ok</v>
      </c>
      <c r="N78" s="200"/>
      <c r="O78" s="95">
        <f>IF(AND(K78="Buy",L78&lt;=J78),L78*D78,0)</f>
        <v>0</v>
      </c>
      <c r="P78" s="95">
        <f>IF(AND(E78&gt;0,F78="Sell"),G78*D78,0)</f>
        <v>0</v>
      </c>
    </row>
    <row r="79" spans="2:18" ht="30" x14ac:dyDescent="0.25">
      <c r="B79" s="11"/>
      <c r="C79" s="147" t="str">
        <f>'Return Profiles'!$H$5</f>
        <v>Education Finance (add-on 1)</v>
      </c>
      <c r="D79" s="142">
        <f>'Return Profiles'!$H$26</f>
        <v>11.200000000000001</v>
      </c>
      <c r="E79" s="31">
        <f t="shared" si="30"/>
        <v>0</v>
      </c>
      <c r="F79" s="52"/>
      <c r="G79" s="139"/>
      <c r="H79" s="33" t="str">
        <f t="shared" si="31"/>
        <v>Ok</v>
      </c>
      <c r="I79" s="198"/>
      <c r="J79" s="53">
        <f>IF('Round 1'!E78&gt;0,INT(I75/D79),0)</f>
        <v>0</v>
      </c>
      <c r="K79" s="54"/>
      <c r="L79" s="54"/>
      <c r="M79" s="56" t="str">
        <f t="shared" ref="M79:M80" si="32">IF(L79&gt;J79,"Error","Ok")</f>
        <v>Ok</v>
      </c>
      <c r="N79" s="200"/>
      <c r="O79" s="95">
        <f t="shared" ref="O79:O80" si="33">IF(AND(K79="Buy",L79&lt;=J79),L79*D79,0)</f>
        <v>0</v>
      </c>
      <c r="P79" s="95">
        <f t="shared" ref="P79:P80" si="34">IF(AND(E79&gt;0,F79="Sell"),G79*D79,0)</f>
        <v>0</v>
      </c>
    </row>
    <row r="80" spans="2:18" ht="30" x14ac:dyDescent="0.25">
      <c r="B80" s="11"/>
      <c r="C80" s="147" t="str">
        <f>'Return Profiles'!$I$5</f>
        <v>Education Finance (add-on 2)</v>
      </c>
      <c r="D80" s="142">
        <f>'Return Profiles'!$I$26</f>
        <v>13.200000000000001</v>
      </c>
      <c r="E80" s="31">
        <f t="shared" si="30"/>
        <v>0</v>
      </c>
      <c r="F80" s="52"/>
      <c r="G80" s="139"/>
      <c r="H80" s="33" t="str">
        <f t="shared" si="31"/>
        <v>Ok</v>
      </c>
      <c r="I80" s="198"/>
      <c r="J80" s="53">
        <f>IF('Round 1'!E78&gt;0,INT(I75/D80),0)</f>
        <v>0</v>
      </c>
      <c r="K80" s="54"/>
      <c r="L80" s="54"/>
      <c r="M80" s="56" t="str">
        <f t="shared" si="32"/>
        <v>Ok</v>
      </c>
      <c r="N80" s="200"/>
      <c r="O80" s="95">
        <f t="shared" si="33"/>
        <v>0</v>
      </c>
      <c r="P80" s="95">
        <f t="shared" si="34"/>
        <v>0</v>
      </c>
    </row>
    <row r="81" spans="2:18" ht="15.75" thickBot="1" x14ac:dyDescent="0.3">
      <c r="B81" s="55"/>
      <c r="C81" s="114" t="str">
        <f>'Return Profiles'!$F$5</f>
        <v>Large Cap ETF</v>
      </c>
      <c r="D81" s="127">
        <f>'Return Profiles'!$F$26</f>
        <v>14.9328144</v>
      </c>
      <c r="E81" s="158">
        <f t="shared" si="30"/>
        <v>0</v>
      </c>
      <c r="F81" s="23"/>
      <c r="G81" s="140"/>
      <c r="H81" s="34" t="str">
        <f>IF(G81&gt;E81,"Error","Ok")</f>
        <v>Ok</v>
      </c>
      <c r="I81" s="199"/>
      <c r="J81" s="29">
        <f>INT(I75/D81)</f>
        <v>3</v>
      </c>
      <c r="K81" s="27"/>
      <c r="L81" s="27"/>
      <c r="M81" s="56" t="str">
        <f>IF(L81&gt;J81,"Error","Ok")</f>
        <v>Ok</v>
      </c>
      <c r="N81" s="201"/>
      <c r="O81" s="95">
        <f>IF(AND(K81="Buy",L81&lt;=J81),L81*D81,0)</f>
        <v>0</v>
      </c>
      <c r="P81" s="95">
        <f>IF(AND(E81&gt;0,F81="Sell"),G81*D81,0)</f>
        <v>0</v>
      </c>
    </row>
    <row r="82" spans="2:18" ht="15.75" thickBot="1" x14ac:dyDescent="0.3">
      <c r="B82" s="8"/>
      <c r="C82" s="143"/>
      <c r="D82" s="1"/>
      <c r="E82" s="1"/>
      <c r="F82" s="1"/>
      <c r="G82" s="1"/>
      <c r="H82" s="1"/>
      <c r="I82" s="1"/>
      <c r="J82" s="1"/>
      <c r="K82" s="1"/>
      <c r="L82" s="1"/>
      <c r="M82" s="1"/>
      <c r="N82" s="10"/>
    </row>
    <row r="83" spans="2:18" x14ac:dyDescent="0.25">
      <c r="B83" s="8"/>
      <c r="C83" s="144"/>
      <c r="D83" s="50" t="s">
        <v>128</v>
      </c>
      <c r="E83" s="50" t="s">
        <v>129</v>
      </c>
      <c r="F83" s="36" t="s">
        <v>7</v>
      </c>
      <c r="G83" s="1"/>
      <c r="H83" s="12"/>
      <c r="I83" s="16"/>
      <c r="J83" s="16"/>
      <c r="K83" s="16"/>
      <c r="L83" s="16"/>
      <c r="M83" s="16"/>
      <c r="N83" s="59"/>
      <c r="O83" s="12"/>
      <c r="P83" s="1"/>
    </row>
    <row r="84" spans="2:18" x14ac:dyDescent="0.25">
      <c r="B84" s="8"/>
      <c r="C84" s="120" t="s">
        <v>0</v>
      </c>
      <c r="D84" s="128">
        <f>'Round 1'!F84</f>
        <v>50</v>
      </c>
      <c r="E84" s="128">
        <f>F84-D84</f>
        <v>0</v>
      </c>
      <c r="F84" s="130">
        <f>I75-(SUM(O75:O81))</f>
        <v>50</v>
      </c>
      <c r="G84" s="1"/>
      <c r="H84" s="133"/>
      <c r="I84" s="1"/>
      <c r="J84" s="1"/>
      <c r="K84" s="1"/>
      <c r="L84" s="1"/>
      <c r="M84" s="1"/>
      <c r="N84" s="10"/>
      <c r="O84" s="1" t="s">
        <v>25</v>
      </c>
      <c r="P84" s="16" t="s">
        <v>26</v>
      </c>
      <c r="Q84" t="s">
        <v>29</v>
      </c>
      <c r="R84" t="s">
        <v>30</v>
      </c>
    </row>
    <row r="85" spans="2:18" x14ac:dyDescent="0.25">
      <c r="B85" s="8"/>
      <c r="C85" s="149" t="str">
        <f>'Return Profiles'!$C$5</f>
        <v>Micro-insurance</v>
      </c>
      <c r="D85" s="99">
        <f>IF(E75&gt;0,E75*D75,0)</f>
        <v>0</v>
      </c>
      <c r="E85" s="99">
        <f t="shared" ref="E85:E93" si="35">F85-D85</f>
        <v>0</v>
      </c>
      <c r="F85" s="131">
        <f>R85*D75</f>
        <v>0</v>
      </c>
      <c r="G85" s="1"/>
      <c r="H85" s="134"/>
      <c r="I85" s="1"/>
      <c r="J85" s="1"/>
      <c r="K85" s="1"/>
      <c r="L85" s="1"/>
      <c r="M85" s="1"/>
      <c r="N85" s="10"/>
      <c r="O85" s="1" t="str">
        <f>'Round 1'!Q85</f>
        <v>Not Held</v>
      </c>
      <c r="P85" s="1">
        <f>'Round 1'!R85</f>
        <v>0</v>
      </c>
      <c r="Q85" t="str">
        <f>IF(R85&gt;0,"Held","Not Held")</f>
        <v>Not Held</v>
      </c>
      <c r="R85">
        <f>L75+E75-G75</f>
        <v>0</v>
      </c>
    </row>
    <row r="86" spans="2:18" ht="30" x14ac:dyDescent="0.25">
      <c r="B86" s="8"/>
      <c r="C86" s="150" t="str">
        <f>'Return Profiles'!$G$5</f>
        <v>Micro-insurance (add-on)</v>
      </c>
      <c r="D86" s="99">
        <f t="shared" ref="D86:D91" si="36">IF(E76&gt;0,E76*D76,0)</f>
        <v>0</v>
      </c>
      <c r="E86" s="99">
        <f t="shared" si="35"/>
        <v>0</v>
      </c>
      <c r="F86" s="131">
        <f t="shared" ref="F86:F91" si="37">R86*D76</f>
        <v>0</v>
      </c>
      <c r="G86" s="1"/>
      <c r="H86" s="134"/>
      <c r="I86" s="1"/>
      <c r="J86" s="1"/>
      <c r="K86" s="1"/>
      <c r="L86" s="1"/>
      <c r="M86" s="1"/>
      <c r="N86" s="10"/>
      <c r="O86" s="1" t="str">
        <f>'Round 1'!Q86</f>
        <v>Not Held</v>
      </c>
      <c r="P86" s="1">
        <f>'Round 1'!R86</f>
        <v>0</v>
      </c>
      <c r="Q86" t="str">
        <f t="shared" ref="Q86:Q91" si="38">IF(R86&gt;0,"Held","Not Held")</f>
        <v>Not Held</v>
      </c>
      <c r="R86">
        <f t="shared" ref="R86:R91" si="39">L76+E76-G76</f>
        <v>0</v>
      </c>
    </row>
    <row r="87" spans="2:18" x14ac:dyDescent="0.25">
      <c r="B87" s="8"/>
      <c r="C87" s="149" t="str">
        <f>'Return Profiles'!$D$5</f>
        <v>Social Impact Bond</v>
      </c>
      <c r="D87" s="99">
        <f t="shared" si="36"/>
        <v>0</v>
      </c>
      <c r="E87" s="99">
        <f t="shared" si="35"/>
        <v>0</v>
      </c>
      <c r="F87" s="131">
        <f t="shared" si="37"/>
        <v>0</v>
      </c>
      <c r="G87" s="1"/>
      <c r="H87" s="134"/>
      <c r="I87" s="1"/>
      <c r="J87" s="1"/>
      <c r="K87" s="1"/>
      <c r="L87" s="1"/>
      <c r="M87" s="1"/>
      <c r="N87" s="10"/>
      <c r="O87" s="1" t="str">
        <f>'Round 1'!Q87</f>
        <v>Not Held</v>
      </c>
      <c r="P87" s="1">
        <f>'Round 1'!R87</f>
        <v>0</v>
      </c>
      <c r="Q87" t="str">
        <f t="shared" si="38"/>
        <v>Not Held</v>
      </c>
      <c r="R87">
        <f t="shared" si="39"/>
        <v>0</v>
      </c>
    </row>
    <row r="88" spans="2:18" x14ac:dyDescent="0.25">
      <c r="B88" s="8"/>
      <c r="C88" s="149" t="str">
        <f>'Return Profiles'!$E$5</f>
        <v>Education Finance</v>
      </c>
      <c r="D88" s="99">
        <f t="shared" si="36"/>
        <v>0</v>
      </c>
      <c r="E88" s="99">
        <f t="shared" si="35"/>
        <v>0</v>
      </c>
      <c r="F88" s="131">
        <f t="shared" si="37"/>
        <v>0</v>
      </c>
      <c r="G88" s="1"/>
      <c r="H88" s="134"/>
      <c r="I88" s="1"/>
      <c r="J88" s="1"/>
      <c r="K88" s="1"/>
      <c r="L88" s="1"/>
      <c r="M88" s="1"/>
      <c r="N88" s="10"/>
      <c r="O88" s="1" t="str">
        <f>'Round 1'!Q88</f>
        <v>Not Held</v>
      </c>
      <c r="P88" s="1">
        <f>'Round 1'!R88</f>
        <v>0</v>
      </c>
      <c r="Q88" t="str">
        <f t="shared" si="38"/>
        <v>Not Held</v>
      </c>
      <c r="R88">
        <f t="shared" si="39"/>
        <v>0</v>
      </c>
    </row>
    <row r="89" spans="2:18" ht="30" x14ac:dyDescent="0.25">
      <c r="B89" s="8"/>
      <c r="C89" s="151" t="str">
        <f>'Return Profiles'!$H$5</f>
        <v>Education Finance (add-on 1)</v>
      </c>
      <c r="D89" s="99">
        <f t="shared" si="36"/>
        <v>0</v>
      </c>
      <c r="E89" s="99">
        <f t="shared" si="35"/>
        <v>0</v>
      </c>
      <c r="F89" s="131">
        <f t="shared" si="37"/>
        <v>0</v>
      </c>
      <c r="G89" s="1"/>
      <c r="H89" s="134"/>
      <c r="I89" s="1"/>
      <c r="J89" s="1"/>
      <c r="K89" s="1"/>
      <c r="L89" s="1"/>
      <c r="M89" s="1"/>
      <c r="N89" s="10"/>
      <c r="O89" s="1" t="str">
        <f>'Round 1'!Q89</f>
        <v>Not Held</v>
      </c>
      <c r="P89" s="1">
        <f>'Round 1'!R89</f>
        <v>0</v>
      </c>
      <c r="Q89" t="str">
        <f t="shared" si="38"/>
        <v>Not Held</v>
      </c>
      <c r="R89">
        <f t="shared" si="39"/>
        <v>0</v>
      </c>
    </row>
    <row r="90" spans="2:18" ht="30" x14ac:dyDescent="0.25">
      <c r="B90" s="8"/>
      <c r="C90" s="151" t="str">
        <f>'Return Profiles'!$I$5</f>
        <v>Education Finance (add-on 2)</v>
      </c>
      <c r="D90" s="99">
        <f t="shared" si="36"/>
        <v>0</v>
      </c>
      <c r="E90" s="99">
        <f t="shared" si="35"/>
        <v>0</v>
      </c>
      <c r="F90" s="131">
        <f t="shared" si="37"/>
        <v>0</v>
      </c>
      <c r="G90" s="1"/>
      <c r="H90" s="134"/>
      <c r="I90" s="1"/>
      <c r="J90" s="1"/>
      <c r="K90" s="1"/>
      <c r="L90" s="1"/>
      <c r="M90" s="1"/>
      <c r="N90" s="10"/>
      <c r="O90" s="1" t="str">
        <f>'Round 1'!Q90</f>
        <v>Not Held</v>
      </c>
      <c r="P90" s="1">
        <f>'Round 1'!R90</f>
        <v>0</v>
      </c>
      <c r="Q90" t="str">
        <f t="shared" si="38"/>
        <v>Not Held</v>
      </c>
      <c r="R90">
        <f t="shared" si="39"/>
        <v>0</v>
      </c>
    </row>
    <row r="91" spans="2:18" x14ac:dyDescent="0.25">
      <c r="B91" s="8"/>
      <c r="C91" s="167" t="str">
        <f>'Return Profiles'!$F$5</f>
        <v>Large Cap ETF</v>
      </c>
      <c r="D91" s="99">
        <f t="shared" si="36"/>
        <v>0</v>
      </c>
      <c r="E91" s="99">
        <f t="shared" si="35"/>
        <v>0</v>
      </c>
      <c r="F91" s="131">
        <f t="shared" si="37"/>
        <v>0</v>
      </c>
      <c r="G91" s="1"/>
      <c r="H91" s="134"/>
      <c r="I91" s="1"/>
      <c r="J91" s="1"/>
      <c r="K91" s="1"/>
      <c r="L91" s="1"/>
      <c r="M91" s="1"/>
      <c r="N91" s="10"/>
      <c r="O91" s="1" t="str">
        <f>'Round 1'!Q91</f>
        <v>Not Held</v>
      </c>
      <c r="P91" s="1">
        <f>'Round 1'!R91</f>
        <v>0</v>
      </c>
      <c r="Q91" t="str">
        <f t="shared" si="38"/>
        <v>Not Held</v>
      </c>
      <c r="R91">
        <f t="shared" si="39"/>
        <v>0</v>
      </c>
    </row>
    <row r="92" spans="2:18" x14ac:dyDescent="0.25">
      <c r="B92" s="8"/>
      <c r="C92" s="120" t="s">
        <v>4</v>
      </c>
      <c r="D92" s="128">
        <f>SUM(D85:D91)</f>
        <v>0</v>
      </c>
      <c r="E92" s="128">
        <f t="shared" si="35"/>
        <v>0</v>
      </c>
      <c r="F92" s="130">
        <f>SUM(F85:F91)</f>
        <v>0</v>
      </c>
      <c r="G92" s="1"/>
      <c r="H92" s="133"/>
      <c r="I92" s="1"/>
      <c r="J92" s="1"/>
      <c r="K92" s="1"/>
      <c r="L92" s="1"/>
      <c r="M92" s="1"/>
      <c r="N92" s="10"/>
    </row>
    <row r="93" spans="2:18" ht="15.75" thickBot="1" x14ac:dyDescent="0.3">
      <c r="B93" s="8"/>
      <c r="C93" s="153" t="s">
        <v>6</v>
      </c>
      <c r="D93" s="129">
        <f>SUM(D92,D84)</f>
        <v>50</v>
      </c>
      <c r="E93" s="129">
        <f t="shared" si="35"/>
        <v>0</v>
      </c>
      <c r="F93" s="132">
        <f>SUM(F92,F84)</f>
        <v>50</v>
      </c>
      <c r="G93" s="1"/>
      <c r="H93" s="133"/>
      <c r="I93" s="1"/>
      <c r="J93" s="1"/>
      <c r="K93" s="1"/>
      <c r="L93" s="1"/>
      <c r="M93" s="1"/>
      <c r="N93" s="10"/>
    </row>
    <row r="94" spans="2:18" ht="15.75" thickBot="1" x14ac:dyDescent="0.3">
      <c r="B94" s="13"/>
      <c r="C94" s="145" t="s">
        <v>126</v>
      </c>
      <c r="D94" s="14"/>
      <c r="E94" s="14"/>
      <c r="F94" s="154" t="str">
        <f>IF(OR(H75="Error",H77="Error",H78="Error",H81="Error",M75="Error",M77="Error",M78="Error",M81="Error",F84&lt;0),"Error","Ok")</f>
        <v>Ok</v>
      </c>
      <c r="G94" s="14"/>
      <c r="H94" s="137"/>
      <c r="I94" s="14"/>
      <c r="J94" s="14"/>
      <c r="K94" s="14"/>
      <c r="L94" s="14"/>
      <c r="M94" s="14"/>
      <c r="N94" s="15"/>
    </row>
    <row r="95" spans="2:18" ht="15.75" thickBot="1" x14ac:dyDescent="0.3"/>
    <row r="96" spans="2:18" x14ac:dyDescent="0.25">
      <c r="B96" s="5" t="s">
        <v>12</v>
      </c>
      <c r="C96" s="6"/>
      <c r="D96" s="21"/>
      <c r="E96" s="20" t="s">
        <v>21</v>
      </c>
      <c r="F96" s="6"/>
      <c r="G96" s="6"/>
      <c r="H96" s="157"/>
      <c r="I96" s="19"/>
      <c r="J96" s="20" t="s">
        <v>24</v>
      </c>
      <c r="K96" s="6"/>
      <c r="L96" s="6"/>
      <c r="M96" s="6"/>
      <c r="N96" s="19"/>
      <c r="O96" t="s">
        <v>5</v>
      </c>
      <c r="P96" t="s">
        <v>124</v>
      </c>
    </row>
    <row r="97" spans="2:18" ht="45" x14ac:dyDescent="0.25">
      <c r="B97" s="8"/>
      <c r="C97" s="1"/>
      <c r="D97" s="17" t="s">
        <v>27</v>
      </c>
      <c r="E97" s="30" t="s">
        <v>28</v>
      </c>
      <c r="F97" s="17" t="s">
        <v>132</v>
      </c>
      <c r="G97" s="17" t="s">
        <v>18</v>
      </c>
      <c r="H97" s="40" t="s">
        <v>125</v>
      </c>
      <c r="I97" s="155" t="s">
        <v>22</v>
      </c>
      <c r="J97" s="30" t="s">
        <v>23</v>
      </c>
      <c r="K97" s="39" t="s">
        <v>133</v>
      </c>
      <c r="L97" s="39" t="s">
        <v>20</v>
      </c>
      <c r="M97" s="39" t="s">
        <v>31</v>
      </c>
      <c r="N97" s="58" t="s">
        <v>34</v>
      </c>
    </row>
    <row r="98" spans="2:18" x14ac:dyDescent="0.25">
      <c r="B98" s="8"/>
      <c r="C98" s="93" t="str">
        <f>'Return Profiles'!$C$5</f>
        <v>Micro-insurance</v>
      </c>
      <c r="D98" s="126">
        <f>'Return Profiles'!$C$26</f>
        <v>39.070642248000013</v>
      </c>
      <c r="E98" s="31">
        <f>IF(O108="Held",P108,0)</f>
        <v>0</v>
      </c>
      <c r="F98" s="22"/>
      <c r="G98" s="138"/>
      <c r="H98" s="33" t="str">
        <f>IF(G98&gt;E98,"Error","Ok")</f>
        <v>Ok</v>
      </c>
      <c r="I98" s="197">
        <f>SUM(D107+SUM(P98:P104))</f>
        <v>50</v>
      </c>
      <c r="J98" s="28">
        <f>INT(I98/D98)</f>
        <v>1</v>
      </c>
      <c r="K98" s="24"/>
      <c r="L98" s="24"/>
      <c r="M98" s="56" t="str">
        <f>IF(L98&gt;J98,"Error","Ok")</f>
        <v>Ok</v>
      </c>
      <c r="N98" s="197">
        <f>I98-SUMPRODUCT(D98:D104,L98:L104)</f>
        <v>50</v>
      </c>
      <c r="O98" s="95">
        <f>IF(AND(K98="Buy",L98&lt;=J98),L98*D98,0)</f>
        <v>0</v>
      </c>
      <c r="P98" s="95">
        <f>IF(AND(E98&gt;0,F98="Sell"),G98*D98,0)</f>
        <v>0</v>
      </c>
    </row>
    <row r="99" spans="2:18" ht="30" x14ac:dyDescent="0.25">
      <c r="B99" s="11"/>
      <c r="C99" s="146" t="str">
        <f>'Return Profiles'!$G$5</f>
        <v>Micro-insurance (add-on)</v>
      </c>
      <c r="D99" s="126">
        <f>'Return Profiles'!$G$26</f>
        <v>23.20987499999999</v>
      </c>
      <c r="E99" s="31">
        <f t="shared" ref="E99:E104" si="40">IF(O109="Held",P109,0)</f>
        <v>0</v>
      </c>
      <c r="F99" s="22"/>
      <c r="G99" s="138"/>
      <c r="H99" s="33" t="str">
        <f t="shared" ref="H99:H103" si="41">IF(G99&gt;E99,"Error","Ok")</f>
        <v>Ok</v>
      </c>
      <c r="I99" s="198"/>
      <c r="J99" s="28">
        <f>IF('Round 1'!E98&gt;0,INT(I98/D99),0)</f>
        <v>0</v>
      </c>
      <c r="K99" s="24"/>
      <c r="L99" s="24"/>
      <c r="M99" s="56" t="str">
        <f>IF(L99&gt;J99,"Error","Ok")</f>
        <v>Ok</v>
      </c>
      <c r="N99" s="200"/>
      <c r="O99" s="95">
        <f>IF(AND(K99="Buy",L99&lt;=J99),L99*D99,0)</f>
        <v>0</v>
      </c>
      <c r="P99" s="95">
        <f>IF(AND(E99&gt;0,F99="Sell"),G99*D99,0)</f>
        <v>0</v>
      </c>
    </row>
    <row r="100" spans="2:18" x14ac:dyDescent="0.25">
      <c r="B100" s="8"/>
      <c r="C100" s="93" t="str">
        <f>'Return Profiles'!$D$5</f>
        <v>Social Impact Bond</v>
      </c>
      <c r="D100" s="126">
        <f>'Return Profiles'!$D$26</f>
        <v>34.897375967999999</v>
      </c>
      <c r="E100" s="31">
        <f t="shared" si="40"/>
        <v>0</v>
      </c>
      <c r="F100" s="22"/>
      <c r="G100" s="138"/>
      <c r="H100" s="33" t="str">
        <f t="shared" si="41"/>
        <v>Ok</v>
      </c>
      <c r="I100" s="198"/>
      <c r="J100" s="28">
        <f>INT(I98/D100)</f>
        <v>1</v>
      </c>
      <c r="K100" s="24"/>
      <c r="L100" s="24"/>
      <c r="M100" s="56" t="str">
        <f>IF(L100&gt;J100,"Error","Ok")</f>
        <v>Ok</v>
      </c>
      <c r="N100" s="200"/>
      <c r="O100" s="95">
        <f>IF(AND(K100="Buy",L100&lt;=J100),L100*D100,0)</f>
        <v>0</v>
      </c>
      <c r="P100" s="95">
        <f>IF(AND(E100&gt;0,F100="Sell"),G100*D100,0)</f>
        <v>0</v>
      </c>
    </row>
    <row r="101" spans="2:18" x14ac:dyDescent="0.25">
      <c r="B101" s="8"/>
      <c r="C101" s="93" t="str">
        <f>'Return Profiles'!$E$5</f>
        <v>Education Finance</v>
      </c>
      <c r="D101" s="126">
        <f>'Return Profiles'!$E$26</f>
        <v>39.742826815999997</v>
      </c>
      <c r="E101" s="31">
        <f t="shared" si="40"/>
        <v>0</v>
      </c>
      <c r="F101" s="22"/>
      <c r="G101" s="138"/>
      <c r="H101" s="33" t="str">
        <f t="shared" si="41"/>
        <v>Ok</v>
      </c>
      <c r="I101" s="198"/>
      <c r="J101" s="28">
        <f>INT(I98/D101)</f>
        <v>1</v>
      </c>
      <c r="K101" s="24"/>
      <c r="L101" s="24"/>
      <c r="M101" s="56" t="str">
        <f>IF(L101&gt;J101,"Error","Ok")</f>
        <v>Ok</v>
      </c>
      <c r="N101" s="200"/>
      <c r="O101" s="95">
        <f>IF(AND(K101="Buy",L101&lt;=J101),L101*D101,0)</f>
        <v>0</v>
      </c>
      <c r="P101" s="95">
        <f>IF(AND(E101&gt;0,F101="Sell"),G101*D101,0)</f>
        <v>0</v>
      </c>
    </row>
    <row r="102" spans="2:18" ht="30" x14ac:dyDescent="0.25">
      <c r="B102" s="11"/>
      <c r="C102" s="147" t="str">
        <f>'Return Profiles'!$H$5</f>
        <v>Education Finance (add-on 1)</v>
      </c>
      <c r="D102" s="142">
        <f>'Return Profiles'!$H$26</f>
        <v>11.200000000000001</v>
      </c>
      <c r="E102" s="31">
        <f t="shared" si="40"/>
        <v>0</v>
      </c>
      <c r="F102" s="52"/>
      <c r="G102" s="139"/>
      <c r="H102" s="33" t="str">
        <f t="shared" si="41"/>
        <v>Ok</v>
      </c>
      <c r="I102" s="198"/>
      <c r="J102" s="53">
        <f>IF('Round 1'!E101&gt;0,INT(I98/D102),0)</f>
        <v>0</v>
      </c>
      <c r="K102" s="54"/>
      <c r="L102" s="54"/>
      <c r="M102" s="56" t="str">
        <f t="shared" ref="M102:M103" si="42">IF(L102&gt;J102,"Error","Ok")</f>
        <v>Ok</v>
      </c>
      <c r="N102" s="200"/>
      <c r="O102" s="95">
        <f t="shared" ref="O102:O103" si="43">IF(AND(K102="Buy",L102&lt;=J102),L102*D102,0)</f>
        <v>0</v>
      </c>
      <c r="P102" s="95">
        <f t="shared" ref="P102:P103" si="44">IF(AND(E102&gt;0,F102="Sell"),G102*D102,0)</f>
        <v>0</v>
      </c>
    </row>
    <row r="103" spans="2:18" ht="30" x14ac:dyDescent="0.25">
      <c r="B103" s="11"/>
      <c r="C103" s="147" t="str">
        <f>'Return Profiles'!$I$5</f>
        <v>Education Finance (add-on 2)</v>
      </c>
      <c r="D103" s="142">
        <f>'Return Profiles'!$I$26</f>
        <v>13.200000000000001</v>
      </c>
      <c r="E103" s="31">
        <f t="shared" si="40"/>
        <v>0</v>
      </c>
      <c r="F103" s="52"/>
      <c r="G103" s="139"/>
      <c r="H103" s="33" t="str">
        <f t="shared" si="41"/>
        <v>Ok</v>
      </c>
      <c r="I103" s="198"/>
      <c r="J103" s="53">
        <f>IF('Round 1'!E101&gt;0,INT(I98/D103),0)</f>
        <v>0</v>
      </c>
      <c r="K103" s="54"/>
      <c r="L103" s="54"/>
      <c r="M103" s="56" t="str">
        <f t="shared" si="42"/>
        <v>Ok</v>
      </c>
      <c r="N103" s="200"/>
      <c r="O103" s="95">
        <f t="shared" si="43"/>
        <v>0</v>
      </c>
      <c r="P103" s="95">
        <f t="shared" si="44"/>
        <v>0</v>
      </c>
    </row>
    <row r="104" spans="2:18" ht="15.75" thickBot="1" x14ac:dyDescent="0.3">
      <c r="B104" s="55"/>
      <c r="C104" s="114" t="str">
        <f>'Return Profiles'!$F$5</f>
        <v>Large Cap ETF</v>
      </c>
      <c r="D104" s="127">
        <f>'Return Profiles'!$F$26</f>
        <v>14.9328144</v>
      </c>
      <c r="E104" s="158">
        <f t="shared" si="40"/>
        <v>0</v>
      </c>
      <c r="F104" s="23"/>
      <c r="G104" s="140"/>
      <c r="H104" s="34" t="str">
        <f>IF(G104&gt;E104,"Error","Ok")</f>
        <v>Ok</v>
      </c>
      <c r="I104" s="199"/>
      <c r="J104" s="29">
        <f>INT(I98/D104)</f>
        <v>3</v>
      </c>
      <c r="K104" s="27"/>
      <c r="L104" s="27"/>
      <c r="M104" s="56" t="str">
        <f>IF(L104&gt;J104,"Error","Ok")</f>
        <v>Ok</v>
      </c>
      <c r="N104" s="201"/>
      <c r="O104" s="95">
        <f>IF(AND(K104="Buy",L104&lt;=J104),L104*D104,0)</f>
        <v>0</v>
      </c>
      <c r="P104" s="95">
        <f>IF(AND(E104&gt;0,F104="Sell"),G104*D104,0)</f>
        <v>0</v>
      </c>
    </row>
    <row r="105" spans="2:18" ht="15.75" thickBot="1" x14ac:dyDescent="0.3">
      <c r="B105" s="8"/>
      <c r="C105" s="143"/>
      <c r="D105" s="1"/>
      <c r="E105" s="1"/>
      <c r="F105" s="1"/>
      <c r="G105" s="1"/>
      <c r="H105" s="1"/>
      <c r="I105" s="1"/>
      <c r="J105" s="1"/>
      <c r="K105" s="1"/>
      <c r="L105" s="1"/>
      <c r="M105" s="1"/>
      <c r="N105" s="10"/>
    </row>
    <row r="106" spans="2:18" x14ac:dyDescent="0.25">
      <c r="B106" s="8"/>
      <c r="C106" s="144"/>
      <c r="D106" s="50" t="s">
        <v>128</v>
      </c>
      <c r="E106" s="50" t="s">
        <v>129</v>
      </c>
      <c r="F106" s="36" t="s">
        <v>7</v>
      </c>
      <c r="G106" s="1"/>
      <c r="H106" s="12"/>
      <c r="I106" s="16"/>
      <c r="J106" s="16"/>
      <c r="K106" s="16"/>
      <c r="L106" s="16"/>
      <c r="M106" s="16"/>
      <c r="N106" s="59"/>
      <c r="O106" s="12"/>
      <c r="P106" s="1"/>
    </row>
    <row r="107" spans="2:18" x14ac:dyDescent="0.25">
      <c r="B107" s="8"/>
      <c r="C107" s="120" t="s">
        <v>0</v>
      </c>
      <c r="D107" s="128">
        <f>'Round 1'!F107</f>
        <v>50</v>
      </c>
      <c r="E107" s="128">
        <f>F107-D107</f>
        <v>0</v>
      </c>
      <c r="F107" s="130">
        <f>I98-(SUM(O98:O104))</f>
        <v>50</v>
      </c>
      <c r="G107" s="1"/>
      <c r="H107" s="133"/>
      <c r="I107" s="1"/>
      <c r="J107" s="1"/>
      <c r="K107" s="1"/>
      <c r="L107" s="1"/>
      <c r="M107" s="1"/>
      <c r="N107" s="10"/>
      <c r="O107" s="1" t="s">
        <v>25</v>
      </c>
      <c r="P107" s="16" t="s">
        <v>26</v>
      </c>
      <c r="Q107" t="s">
        <v>29</v>
      </c>
      <c r="R107" t="s">
        <v>30</v>
      </c>
    </row>
    <row r="108" spans="2:18" x14ac:dyDescent="0.25">
      <c r="B108" s="8"/>
      <c r="C108" s="149" t="str">
        <f>'Return Profiles'!$C$5</f>
        <v>Micro-insurance</v>
      </c>
      <c r="D108" s="99">
        <f>IF(E98&gt;0,E98*D98,0)</f>
        <v>0</v>
      </c>
      <c r="E108" s="99">
        <f t="shared" ref="E108:E116" si="45">F108-D108</f>
        <v>0</v>
      </c>
      <c r="F108" s="131">
        <f>R108*D98</f>
        <v>0</v>
      </c>
      <c r="G108" s="1"/>
      <c r="H108" s="134"/>
      <c r="I108" s="1"/>
      <c r="J108" s="1"/>
      <c r="K108" s="1"/>
      <c r="L108" s="1"/>
      <c r="M108" s="1"/>
      <c r="N108" s="10"/>
      <c r="O108" s="1" t="str">
        <f>'Round 1'!Q108</f>
        <v>Not Held</v>
      </c>
      <c r="P108" s="1">
        <f>'Round 1'!R108</f>
        <v>0</v>
      </c>
      <c r="Q108" t="str">
        <f>IF(R108&gt;0,"Held","Not Held")</f>
        <v>Not Held</v>
      </c>
      <c r="R108">
        <f>L98+E98-G98</f>
        <v>0</v>
      </c>
    </row>
    <row r="109" spans="2:18" ht="30" x14ac:dyDescent="0.25">
      <c r="B109" s="8"/>
      <c r="C109" s="150" t="str">
        <f>'Return Profiles'!$G$5</f>
        <v>Micro-insurance (add-on)</v>
      </c>
      <c r="D109" s="99">
        <f t="shared" ref="D109:D114" si="46">IF(E99&gt;0,E99*D99,0)</f>
        <v>0</v>
      </c>
      <c r="E109" s="99">
        <f t="shared" si="45"/>
        <v>0</v>
      </c>
      <c r="F109" s="131">
        <f t="shared" ref="F109:F114" si="47">R109*D99</f>
        <v>0</v>
      </c>
      <c r="G109" s="1"/>
      <c r="H109" s="134"/>
      <c r="I109" s="1"/>
      <c r="J109" s="1"/>
      <c r="K109" s="1"/>
      <c r="L109" s="1"/>
      <c r="M109" s="1"/>
      <c r="N109" s="10"/>
      <c r="O109" s="1" t="str">
        <f>'Round 1'!Q109</f>
        <v>Not Held</v>
      </c>
      <c r="P109" s="1">
        <f>'Round 1'!R109</f>
        <v>0</v>
      </c>
      <c r="Q109" t="str">
        <f t="shared" ref="Q109:Q114" si="48">IF(R109&gt;0,"Held","Not Held")</f>
        <v>Not Held</v>
      </c>
      <c r="R109">
        <f t="shared" ref="R109:R114" si="49">L99+E99-G99</f>
        <v>0</v>
      </c>
    </row>
    <row r="110" spans="2:18" x14ac:dyDescent="0.25">
      <c r="B110" s="8"/>
      <c r="C110" s="149" t="str">
        <f>'Return Profiles'!$D$5</f>
        <v>Social Impact Bond</v>
      </c>
      <c r="D110" s="99">
        <f t="shared" si="46"/>
        <v>0</v>
      </c>
      <c r="E110" s="99">
        <f t="shared" si="45"/>
        <v>0</v>
      </c>
      <c r="F110" s="131">
        <f t="shared" si="47"/>
        <v>0</v>
      </c>
      <c r="G110" s="1"/>
      <c r="H110" s="134"/>
      <c r="I110" s="1"/>
      <c r="J110" s="1"/>
      <c r="K110" s="1"/>
      <c r="L110" s="1"/>
      <c r="M110" s="1"/>
      <c r="N110" s="10"/>
      <c r="O110" s="1" t="str">
        <f>'Round 1'!Q110</f>
        <v>Not Held</v>
      </c>
      <c r="P110" s="1">
        <f>'Round 1'!R110</f>
        <v>0</v>
      </c>
      <c r="Q110" t="str">
        <f t="shared" si="48"/>
        <v>Not Held</v>
      </c>
      <c r="R110">
        <f t="shared" si="49"/>
        <v>0</v>
      </c>
    </row>
    <row r="111" spans="2:18" x14ac:dyDescent="0.25">
      <c r="B111" s="8"/>
      <c r="C111" s="149" t="str">
        <f>'Return Profiles'!$E$5</f>
        <v>Education Finance</v>
      </c>
      <c r="D111" s="99">
        <f t="shared" si="46"/>
        <v>0</v>
      </c>
      <c r="E111" s="99">
        <f t="shared" si="45"/>
        <v>0</v>
      </c>
      <c r="F111" s="131">
        <f t="shared" si="47"/>
        <v>0</v>
      </c>
      <c r="G111" s="1"/>
      <c r="H111" s="134"/>
      <c r="I111" s="1"/>
      <c r="J111" s="1"/>
      <c r="K111" s="1"/>
      <c r="L111" s="1"/>
      <c r="M111" s="1"/>
      <c r="N111" s="10"/>
      <c r="O111" s="1" t="str">
        <f>'Round 1'!Q111</f>
        <v>Not Held</v>
      </c>
      <c r="P111" s="1">
        <f>'Round 1'!R111</f>
        <v>0</v>
      </c>
      <c r="Q111" t="str">
        <f t="shared" si="48"/>
        <v>Not Held</v>
      </c>
      <c r="R111">
        <f t="shared" si="49"/>
        <v>0</v>
      </c>
    </row>
    <row r="112" spans="2:18" ht="30" x14ac:dyDescent="0.25">
      <c r="B112" s="8"/>
      <c r="C112" s="151" t="str">
        <f>'Return Profiles'!$H$5</f>
        <v>Education Finance (add-on 1)</v>
      </c>
      <c r="D112" s="99">
        <f t="shared" si="46"/>
        <v>0</v>
      </c>
      <c r="E112" s="99">
        <f t="shared" si="45"/>
        <v>0</v>
      </c>
      <c r="F112" s="131">
        <f t="shared" si="47"/>
        <v>0</v>
      </c>
      <c r="G112" s="1"/>
      <c r="H112" s="134"/>
      <c r="I112" s="1"/>
      <c r="J112" s="1"/>
      <c r="K112" s="1"/>
      <c r="L112" s="1"/>
      <c r="M112" s="1"/>
      <c r="N112" s="10"/>
      <c r="O112" s="1" t="str">
        <f>'Round 1'!Q112</f>
        <v>Not Held</v>
      </c>
      <c r="P112" s="1">
        <f>'Round 1'!R112</f>
        <v>0</v>
      </c>
      <c r="Q112" t="str">
        <f t="shared" si="48"/>
        <v>Not Held</v>
      </c>
      <c r="R112">
        <f t="shared" si="49"/>
        <v>0</v>
      </c>
    </row>
    <row r="113" spans="2:18" ht="30" x14ac:dyDescent="0.25">
      <c r="B113" s="8"/>
      <c r="C113" s="151" t="str">
        <f>'Return Profiles'!$I$5</f>
        <v>Education Finance (add-on 2)</v>
      </c>
      <c r="D113" s="99">
        <f t="shared" si="46"/>
        <v>0</v>
      </c>
      <c r="E113" s="99">
        <f t="shared" si="45"/>
        <v>0</v>
      </c>
      <c r="F113" s="131">
        <f t="shared" si="47"/>
        <v>0</v>
      </c>
      <c r="G113" s="1"/>
      <c r="H113" s="134"/>
      <c r="I113" s="1"/>
      <c r="J113" s="1"/>
      <c r="K113" s="1"/>
      <c r="L113" s="1"/>
      <c r="M113" s="1"/>
      <c r="N113" s="10"/>
      <c r="O113" s="1" t="str">
        <f>'Round 1'!Q113</f>
        <v>Not Held</v>
      </c>
      <c r="P113" s="1">
        <f>'Round 1'!R113</f>
        <v>0</v>
      </c>
      <c r="Q113" t="str">
        <f t="shared" si="48"/>
        <v>Not Held</v>
      </c>
      <c r="R113">
        <f t="shared" si="49"/>
        <v>0</v>
      </c>
    </row>
    <row r="114" spans="2:18" x14ac:dyDescent="0.25">
      <c r="B114" s="8"/>
      <c r="C114" s="167" t="str">
        <f>'Return Profiles'!$F$5</f>
        <v>Large Cap ETF</v>
      </c>
      <c r="D114" s="99">
        <f t="shared" si="46"/>
        <v>0</v>
      </c>
      <c r="E114" s="99">
        <f t="shared" si="45"/>
        <v>0</v>
      </c>
      <c r="F114" s="131">
        <f t="shared" si="47"/>
        <v>0</v>
      </c>
      <c r="G114" s="1"/>
      <c r="H114" s="134"/>
      <c r="I114" s="1"/>
      <c r="J114" s="1"/>
      <c r="K114" s="1"/>
      <c r="L114" s="1"/>
      <c r="M114" s="1"/>
      <c r="N114" s="10"/>
      <c r="O114" s="1" t="str">
        <f>'Round 1'!Q114</f>
        <v>Not Held</v>
      </c>
      <c r="P114" s="1">
        <f>'Round 1'!R114</f>
        <v>0</v>
      </c>
      <c r="Q114" t="str">
        <f t="shared" si="48"/>
        <v>Not Held</v>
      </c>
      <c r="R114">
        <f t="shared" si="49"/>
        <v>0</v>
      </c>
    </row>
    <row r="115" spans="2:18" x14ac:dyDescent="0.25">
      <c r="B115" s="8"/>
      <c r="C115" s="120" t="s">
        <v>4</v>
      </c>
      <c r="D115" s="128">
        <f>SUM(D108:D114)</f>
        <v>0</v>
      </c>
      <c r="E115" s="128">
        <f t="shared" si="45"/>
        <v>0</v>
      </c>
      <c r="F115" s="130">
        <f>SUM(F108:F114)</f>
        <v>0</v>
      </c>
      <c r="G115" s="1"/>
      <c r="H115" s="133"/>
      <c r="I115" s="1"/>
      <c r="J115" s="1"/>
      <c r="K115" s="1"/>
      <c r="L115" s="1"/>
      <c r="M115" s="1"/>
      <c r="N115" s="10"/>
    </row>
    <row r="116" spans="2:18" ht="15.75" thickBot="1" x14ac:dyDescent="0.3">
      <c r="B116" s="8"/>
      <c r="C116" s="153" t="s">
        <v>6</v>
      </c>
      <c r="D116" s="129">
        <f>SUM(D115,D107)</f>
        <v>50</v>
      </c>
      <c r="E116" s="129">
        <f t="shared" si="45"/>
        <v>0</v>
      </c>
      <c r="F116" s="132">
        <f>SUM(F115,F107)</f>
        <v>50</v>
      </c>
      <c r="G116" s="1"/>
      <c r="H116" s="133"/>
      <c r="I116" s="1"/>
      <c r="J116" s="1"/>
      <c r="K116" s="1"/>
      <c r="L116" s="1"/>
      <c r="M116" s="1"/>
      <c r="N116" s="10"/>
    </row>
    <row r="117" spans="2:18" ht="15.75" thickBot="1" x14ac:dyDescent="0.3">
      <c r="B117" s="13"/>
      <c r="C117" s="145" t="s">
        <v>126</v>
      </c>
      <c r="D117" s="14"/>
      <c r="E117" s="14"/>
      <c r="F117" s="154" t="str">
        <f>IF(OR(H98="Error",H100="Error",H101="Error",H104="Error",M98="Error",M100="Error",M101="Error",M104="Error",F107&lt;0),"Error","Ok")</f>
        <v>Ok</v>
      </c>
      <c r="G117" s="14"/>
      <c r="H117" s="137"/>
      <c r="I117" s="14"/>
      <c r="J117" s="14"/>
      <c r="K117" s="14"/>
      <c r="L117" s="14"/>
      <c r="M117" s="14"/>
      <c r="N117" s="15"/>
    </row>
    <row r="118" spans="2:18" ht="15.75" thickBot="1" x14ac:dyDescent="0.3"/>
    <row r="119" spans="2:18" x14ac:dyDescent="0.25">
      <c r="B119" s="5" t="s">
        <v>13</v>
      </c>
      <c r="C119" s="6"/>
      <c r="D119" s="21"/>
      <c r="E119" s="20" t="s">
        <v>21</v>
      </c>
      <c r="F119" s="6"/>
      <c r="G119" s="6"/>
      <c r="H119" s="157"/>
      <c r="I119" s="19"/>
      <c r="J119" s="20" t="s">
        <v>24</v>
      </c>
      <c r="K119" s="6"/>
      <c r="L119" s="6"/>
      <c r="M119" s="6"/>
      <c r="N119" s="19"/>
      <c r="O119" t="s">
        <v>5</v>
      </c>
      <c r="P119" t="s">
        <v>124</v>
      </c>
    </row>
    <row r="120" spans="2:18" ht="45" x14ac:dyDescent="0.25">
      <c r="B120" s="8"/>
      <c r="C120" s="1"/>
      <c r="D120" s="17" t="s">
        <v>27</v>
      </c>
      <c r="E120" s="30" t="s">
        <v>28</v>
      </c>
      <c r="F120" s="17" t="s">
        <v>132</v>
      </c>
      <c r="G120" s="17" t="s">
        <v>18</v>
      </c>
      <c r="H120" s="40" t="s">
        <v>125</v>
      </c>
      <c r="I120" s="155" t="s">
        <v>22</v>
      </c>
      <c r="J120" s="30" t="s">
        <v>23</v>
      </c>
      <c r="K120" s="39" t="s">
        <v>133</v>
      </c>
      <c r="L120" s="39" t="s">
        <v>20</v>
      </c>
      <c r="M120" s="39" t="s">
        <v>31</v>
      </c>
      <c r="N120" s="58" t="s">
        <v>34</v>
      </c>
    </row>
    <row r="121" spans="2:18" x14ac:dyDescent="0.25">
      <c r="B121" s="8"/>
      <c r="C121" s="93" t="str">
        <f>'Return Profiles'!$C$5</f>
        <v>Micro-insurance</v>
      </c>
      <c r="D121" s="126">
        <f>'Return Profiles'!$C$26</f>
        <v>39.070642248000013</v>
      </c>
      <c r="E121" s="31">
        <f>IF(O131="Held",P131,0)</f>
        <v>0</v>
      </c>
      <c r="F121" s="22"/>
      <c r="G121" s="138"/>
      <c r="H121" s="33" t="str">
        <f>IF(G121&gt;E121,"Error","Ok")</f>
        <v>Ok</v>
      </c>
      <c r="I121" s="197">
        <f>SUM(D130+SUM(P121:P127))</f>
        <v>50</v>
      </c>
      <c r="J121" s="28">
        <f>INT(I121/D121)</f>
        <v>1</v>
      </c>
      <c r="K121" s="24"/>
      <c r="L121" s="24"/>
      <c r="M121" s="56" t="str">
        <f>IF(L121&gt;J121,"Error","Ok")</f>
        <v>Ok</v>
      </c>
      <c r="N121" s="197">
        <f>I121-SUMPRODUCT(D121:D127,L121:L127)</f>
        <v>50</v>
      </c>
      <c r="O121" s="95">
        <f>IF(AND(K121="Buy",L121&lt;=J121),L121*D121,0)</f>
        <v>0</v>
      </c>
      <c r="P121" s="95">
        <f>IF(AND(E121&gt;0,F121="Sell"),G121*D121,0)</f>
        <v>0</v>
      </c>
    </row>
    <row r="122" spans="2:18" ht="30" x14ac:dyDescent="0.25">
      <c r="B122" s="11"/>
      <c r="C122" s="146" t="str">
        <f>'Return Profiles'!$G$5</f>
        <v>Micro-insurance (add-on)</v>
      </c>
      <c r="D122" s="126">
        <f>'Return Profiles'!$G$26</f>
        <v>23.20987499999999</v>
      </c>
      <c r="E122" s="31">
        <f t="shared" ref="E122:E127" si="50">IF(O132="Held",P132,0)</f>
        <v>0</v>
      </c>
      <c r="F122" s="22"/>
      <c r="G122" s="138"/>
      <c r="H122" s="33" t="str">
        <f t="shared" ref="H122:H126" si="51">IF(G122&gt;E122,"Error","Ok")</f>
        <v>Ok</v>
      </c>
      <c r="I122" s="198"/>
      <c r="J122" s="28">
        <f>IF('Round 1'!E121&gt;0,INT(I121/D122),0)</f>
        <v>0</v>
      </c>
      <c r="K122" s="24"/>
      <c r="L122" s="24"/>
      <c r="M122" s="56" t="str">
        <f>IF(L122&gt;J122,"Error","Ok")</f>
        <v>Ok</v>
      </c>
      <c r="N122" s="200"/>
      <c r="O122" s="95">
        <f>IF(AND(K122="Buy",L122&lt;=J122),L122*D122,0)</f>
        <v>0</v>
      </c>
      <c r="P122" s="95">
        <f>IF(AND(E122&gt;0,F122="Sell"),G122*D122,0)</f>
        <v>0</v>
      </c>
    </row>
    <row r="123" spans="2:18" x14ac:dyDescent="0.25">
      <c r="B123" s="8"/>
      <c r="C123" s="93" t="str">
        <f>'Return Profiles'!$D$5</f>
        <v>Social Impact Bond</v>
      </c>
      <c r="D123" s="126">
        <f>'Return Profiles'!$D$26</f>
        <v>34.897375967999999</v>
      </c>
      <c r="E123" s="31">
        <f t="shared" si="50"/>
        <v>0</v>
      </c>
      <c r="F123" s="22"/>
      <c r="G123" s="138"/>
      <c r="H123" s="33" t="str">
        <f t="shared" si="51"/>
        <v>Ok</v>
      </c>
      <c r="I123" s="198"/>
      <c r="J123" s="28">
        <f>INT(I121/D123)</f>
        <v>1</v>
      </c>
      <c r="K123" s="24"/>
      <c r="L123" s="24"/>
      <c r="M123" s="56" t="str">
        <f>IF(L123&gt;J123,"Error","Ok")</f>
        <v>Ok</v>
      </c>
      <c r="N123" s="200"/>
      <c r="O123" s="95">
        <f>IF(AND(K123="Buy",L123&lt;=J123),L123*D123,0)</f>
        <v>0</v>
      </c>
      <c r="P123" s="95">
        <f>IF(AND(E123&gt;0,F123="Sell"),G123*D123,0)</f>
        <v>0</v>
      </c>
    </row>
    <row r="124" spans="2:18" x14ac:dyDescent="0.25">
      <c r="B124" s="8"/>
      <c r="C124" s="93" t="str">
        <f>'Return Profiles'!$E$5</f>
        <v>Education Finance</v>
      </c>
      <c r="D124" s="126">
        <f>'Return Profiles'!$E$26</f>
        <v>39.742826815999997</v>
      </c>
      <c r="E124" s="31">
        <f t="shared" si="50"/>
        <v>0</v>
      </c>
      <c r="F124" s="22"/>
      <c r="G124" s="138"/>
      <c r="H124" s="33" t="str">
        <f t="shared" si="51"/>
        <v>Ok</v>
      </c>
      <c r="I124" s="198"/>
      <c r="J124" s="28">
        <f>INT(I121/D124)</f>
        <v>1</v>
      </c>
      <c r="K124" s="24"/>
      <c r="L124" s="24"/>
      <c r="M124" s="56" t="str">
        <f>IF(L124&gt;J124,"Error","Ok")</f>
        <v>Ok</v>
      </c>
      <c r="N124" s="200"/>
      <c r="O124" s="95">
        <f>IF(AND(K124="Buy",L124&lt;=J124),L124*D124,0)</f>
        <v>0</v>
      </c>
      <c r="P124" s="95">
        <f>IF(AND(E124&gt;0,F124="Sell"),G124*D124,0)</f>
        <v>0</v>
      </c>
    </row>
    <row r="125" spans="2:18" ht="30" x14ac:dyDescent="0.25">
      <c r="B125" s="11"/>
      <c r="C125" s="147" t="str">
        <f>'Return Profiles'!$H$5</f>
        <v>Education Finance (add-on 1)</v>
      </c>
      <c r="D125" s="142">
        <f>'Return Profiles'!$H$26</f>
        <v>11.200000000000001</v>
      </c>
      <c r="E125" s="31">
        <f t="shared" si="50"/>
        <v>0</v>
      </c>
      <c r="F125" s="52"/>
      <c r="G125" s="139"/>
      <c r="H125" s="33" t="str">
        <f t="shared" si="51"/>
        <v>Ok</v>
      </c>
      <c r="I125" s="198"/>
      <c r="J125" s="53">
        <f>IF('Round 1'!E124&gt;0,INT(I121/D125),0)</f>
        <v>0</v>
      </c>
      <c r="K125" s="54"/>
      <c r="L125" s="54"/>
      <c r="M125" s="56" t="str">
        <f t="shared" ref="M125:M126" si="52">IF(L125&gt;J125,"Error","Ok")</f>
        <v>Ok</v>
      </c>
      <c r="N125" s="200"/>
      <c r="O125" s="95">
        <f t="shared" ref="O125:O126" si="53">IF(AND(K125="Buy",L125&lt;=J125),L125*D125,0)</f>
        <v>0</v>
      </c>
      <c r="P125" s="95">
        <f t="shared" ref="P125:P126" si="54">IF(AND(E125&gt;0,F125="Sell"),G125*D125,0)</f>
        <v>0</v>
      </c>
    </row>
    <row r="126" spans="2:18" ht="30" x14ac:dyDescent="0.25">
      <c r="B126" s="11"/>
      <c r="C126" s="147" t="str">
        <f>'Return Profiles'!$I$5</f>
        <v>Education Finance (add-on 2)</v>
      </c>
      <c r="D126" s="142">
        <f>'Return Profiles'!$I$26</f>
        <v>13.200000000000001</v>
      </c>
      <c r="E126" s="31">
        <f t="shared" si="50"/>
        <v>0</v>
      </c>
      <c r="F126" s="52"/>
      <c r="G126" s="139"/>
      <c r="H126" s="33" t="str">
        <f t="shared" si="51"/>
        <v>Ok</v>
      </c>
      <c r="I126" s="198"/>
      <c r="J126" s="53">
        <f>IF('Round 1'!E124&gt;0,INT(I121/D126),0)</f>
        <v>0</v>
      </c>
      <c r="K126" s="54"/>
      <c r="L126" s="54"/>
      <c r="M126" s="56" t="str">
        <f t="shared" si="52"/>
        <v>Ok</v>
      </c>
      <c r="N126" s="200"/>
      <c r="O126" s="95">
        <f t="shared" si="53"/>
        <v>0</v>
      </c>
      <c r="P126" s="95">
        <f t="shared" si="54"/>
        <v>0</v>
      </c>
    </row>
    <row r="127" spans="2:18" ht="15.75" thickBot="1" x14ac:dyDescent="0.3">
      <c r="B127" s="55"/>
      <c r="C127" s="114" t="str">
        <f>'Return Profiles'!$F$5</f>
        <v>Large Cap ETF</v>
      </c>
      <c r="D127" s="127">
        <f>'Return Profiles'!$F$26</f>
        <v>14.9328144</v>
      </c>
      <c r="E127" s="158">
        <f t="shared" si="50"/>
        <v>0</v>
      </c>
      <c r="F127" s="23"/>
      <c r="G127" s="140"/>
      <c r="H127" s="34" t="str">
        <f>IF(G127&gt;E127,"Error","Ok")</f>
        <v>Ok</v>
      </c>
      <c r="I127" s="199"/>
      <c r="J127" s="29">
        <f>INT(I121/D127)</f>
        <v>3</v>
      </c>
      <c r="K127" s="27"/>
      <c r="L127" s="27"/>
      <c r="M127" s="56" t="str">
        <f>IF(L127&gt;J127,"Error","Ok")</f>
        <v>Ok</v>
      </c>
      <c r="N127" s="201"/>
      <c r="O127" s="95">
        <f>IF(AND(K127="Buy",L127&lt;=J127),L127*D127,0)</f>
        <v>0</v>
      </c>
      <c r="P127" s="95">
        <f>IF(AND(E127&gt;0,F127="Sell"),G127*D127,0)</f>
        <v>0</v>
      </c>
    </row>
    <row r="128" spans="2:18" ht="15.75" thickBot="1" x14ac:dyDescent="0.3">
      <c r="B128" s="8"/>
      <c r="C128" s="143"/>
      <c r="D128" s="1"/>
      <c r="E128" s="1"/>
      <c r="F128" s="1"/>
      <c r="G128" s="1"/>
      <c r="H128" s="1"/>
      <c r="I128" s="1"/>
      <c r="J128" s="1"/>
      <c r="K128" s="1"/>
      <c r="L128" s="1"/>
      <c r="M128" s="1"/>
      <c r="N128" s="10"/>
    </row>
    <row r="129" spans="2:18" x14ac:dyDescent="0.25">
      <c r="B129" s="8"/>
      <c r="C129" s="144"/>
      <c r="D129" s="50" t="s">
        <v>128</v>
      </c>
      <c r="E129" s="50" t="s">
        <v>129</v>
      </c>
      <c r="F129" s="36" t="s">
        <v>7</v>
      </c>
      <c r="G129" s="1"/>
      <c r="H129" s="12"/>
      <c r="I129" s="16"/>
      <c r="J129" s="16"/>
      <c r="K129" s="16"/>
      <c r="L129" s="16"/>
      <c r="M129" s="16"/>
      <c r="N129" s="59"/>
      <c r="O129" s="12"/>
      <c r="P129" s="1"/>
    </row>
    <row r="130" spans="2:18" x14ac:dyDescent="0.25">
      <c r="B130" s="8"/>
      <c r="C130" s="120" t="s">
        <v>0</v>
      </c>
      <c r="D130" s="128">
        <f>'Round 1'!F130</f>
        <v>50</v>
      </c>
      <c r="E130" s="128">
        <f>F130-D130</f>
        <v>0</v>
      </c>
      <c r="F130" s="130">
        <f>I121-(SUM(O121:O127))</f>
        <v>50</v>
      </c>
      <c r="G130" s="1"/>
      <c r="H130" s="133"/>
      <c r="I130" s="1"/>
      <c r="J130" s="1"/>
      <c r="K130" s="1"/>
      <c r="L130" s="1"/>
      <c r="M130" s="1"/>
      <c r="N130" s="10"/>
      <c r="O130" s="1" t="s">
        <v>25</v>
      </c>
      <c r="P130" s="16" t="s">
        <v>26</v>
      </c>
      <c r="Q130" t="s">
        <v>29</v>
      </c>
      <c r="R130" t="s">
        <v>30</v>
      </c>
    </row>
    <row r="131" spans="2:18" x14ac:dyDescent="0.25">
      <c r="B131" s="8"/>
      <c r="C131" s="149" t="str">
        <f>'Return Profiles'!$C$5</f>
        <v>Micro-insurance</v>
      </c>
      <c r="D131" s="99">
        <f>IF(E121&gt;0,E121*D121,0)</f>
        <v>0</v>
      </c>
      <c r="E131" s="99">
        <f t="shared" ref="E131:E139" si="55">F131-D131</f>
        <v>0</v>
      </c>
      <c r="F131" s="131">
        <f>R131*D121</f>
        <v>0</v>
      </c>
      <c r="G131" s="1"/>
      <c r="H131" s="134"/>
      <c r="I131" s="1"/>
      <c r="J131" s="1"/>
      <c r="K131" s="1"/>
      <c r="L131" s="1"/>
      <c r="M131" s="1"/>
      <c r="N131" s="10"/>
      <c r="O131" s="1" t="str">
        <f>'Round 1'!Q131</f>
        <v>Not Held</v>
      </c>
      <c r="P131" s="1">
        <f>'Round 1'!R131</f>
        <v>0</v>
      </c>
      <c r="Q131" t="str">
        <f>IF(R131&gt;0,"Held","Not Held")</f>
        <v>Not Held</v>
      </c>
      <c r="R131">
        <f>L121+E121-G121</f>
        <v>0</v>
      </c>
    </row>
    <row r="132" spans="2:18" ht="30" x14ac:dyDescent="0.25">
      <c r="B132" s="8"/>
      <c r="C132" s="150" t="str">
        <f>'Return Profiles'!$G$5</f>
        <v>Micro-insurance (add-on)</v>
      </c>
      <c r="D132" s="99">
        <f t="shared" ref="D132:D137" si="56">IF(E122&gt;0,E122*D122,0)</f>
        <v>0</v>
      </c>
      <c r="E132" s="99">
        <f t="shared" si="55"/>
        <v>0</v>
      </c>
      <c r="F132" s="131">
        <f t="shared" ref="F132:F137" si="57">R132*D122</f>
        <v>0</v>
      </c>
      <c r="G132" s="1"/>
      <c r="H132" s="134"/>
      <c r="I132" s="1"/>
      <c r="J132" s="1"/>
      <c r="K132" s="1"/>
      <c r="L132" s="1"/>
      <c r="M132" s="1"/>
      <c r="N132" s="10"/>
      <c r="O132" s="1" t="str">
        <f>'Round 1'!Q132</f>
        <v>Not Held</v>
      </c>
      <c r="P132" s="1">
        <f>'Round 1'!R132</f>
        <v>0</v>
      </c>
      <c r="Q132" t="str">
        <f t="shared" ref="Q132:Q137" si="58">IF(R132&gt;0,"Held","Not Held")</f>
        <v>Not Held</v>
      </c>
      <c r="R132">
        <f t="shared" ref="R132:R137" si="59">L122+E122-G122</f>
        <v>0</v>
      </c>
    </row>
    <row r="133" spans="2:18" x14ac:dyDescent="0.25">
      <c r="B133" s="8"/>
      <c r="C133" s="149" t="str">
        <f>'Return Profiles'!$D$5</f>
        <v>Social Impact Bond</v>
      </c>
      <c r="D133" s="99">
        <f t="shared" si="56"/>
        <v>0</v>
      </c>
      <c r="E133" s="99">
        <f t="shared" si="55"/>
        <v>0</v>
      </c>
      <c r="F133" s="131">
        <f t="shared" si="57"/>
        <v>0</v>
      </c>
      <c r="G133" s="1"/>
      <c r="H133" s="134"/>
      <c r="I133" s="1"/>
      <c r="J133" s="1"/>
      <c r="K133" s="1"/>
      <c r="L133" s="1"/>
      <c r="M133" s="1"/>
      <c r="N133" s="10"/>
      <c r="O133" s="1" t="str">
        <f>'Round 1'!Q133</f>
        <v>Not Held</v>
      </c>
      <c r="P133" s="1">
        <f>'Round 1'!R133</f>
        <v>0</v>
      </c>
      <c r="Q133" t="str">
        <f t="shared" si="58"/>
        <v>Not Held</v>
      </c>
      <c r="R133">
        <f t="shared" si="59"/>
        <v>0</v>
      </c>
    </row>
    <row r="134" spans="2:18" x14ac:dyDescent="0.25">
      <c r="B134" s="8"/>
      <c r="C134" s="149" t="str">
        <f>'Return Profiles'!$E$5</f>
        <v>Education Finance</v>
      </c>
      <c r="D134" s="99">
        <f t="shared" si="56"/>
        <v>0</v>
      </c>
      <c r="E134" s="99">
        <f t="shared" si="55"/>
        <v>0</v>
      </c>
      <c r="F134" s="131">
        <f t="shared" si="57"/>
        <v>0</v>
      </c>
      <c r="G134" s="1"/>
      <c r="H134" s="134"/>
      <c r="I134" s="1"/>
      <c r="J134" s="1"/>
      <c r="K134" s="1"/>
      <c r="L134" s="1"/>
      <c r="M134" s="1"/>
      <c r="N134" s="10"/>
      <c r="O134" s="1" t="str">
        <f>'Round 1'!Q134</f>
        <v>Not Held</v>
      </c>
      <c r="P134" s="1">
        <f>'Round 1'!R134</f>
        <v>0</v>
      </c>
      <c r="Q134" t="str">
        <f t="shared" si="58"/>
        <v>Not Held</v>
      </c>
      <c r="R134">
        <f t="shared" si="59"/>
        <v>0</v>
      </c>
    </row>
    <row r="135" spans="2:18" ht="30" x14ac:dyDescent="0.25">
      <c r="B135" s="8"/>
      <c r="C135" s="151" t="str">
        <f>'Return Profiles'!$H$5</f>
        <v>Education Finance (add-on 1)</v>
      </c>
      <c r="D135" s="99">
        <f t="shared" si="56"/>
        <v>0</v>
      </c>
      <c r="E135" s="99">
        <f t="shared" si="55"/>
        <v>0</v>
      </c>
      <c r="F135" s="131">
        <f t="shared" si="57"/>
        <v>0</v>
      </c>
      <c r="G135" s="1"/>
      <c r="H135" s="134"/>
      <c r="I135" s="1"/>
      <c r="J135" s="1"/>
      <c r="K135" s="1"/>
      <c r="L135" s="1"/>
      <c r="M135" s="1"/>
      <c r="N135" s="10"/>
      <c r="O135" s="1" t="str">
        <f>'Round 1'!Q135</f>
        <v>Not Held</v>
      </c>
      <c r="P135" s="1">
        <f>'Round 1'!R135</f>
        <v>0</v>
      </c>
      <c r="Q135" t="str">
        <f t="shared" si="58"/>
        <v>Not Held</v>
      </c>
      <c r="R135">
        <f t="shared" si="59"/>
        <v>0</v>
      </c>
    </row>
    <row r="136" spans="2:18" ht="30" x14ac:dyDescent="0.25">
      <c r="B136" s="8"/>
      <c r="C136" s="151" t="str">
        <f>'Return Profiles'!$I$5</f>
        <v>Education Finance (add-on 2)</v>
      </c>
      <c r="D136" s="99">
        <f t="shared" si="56"/>
        <v>0</v>
      </c>
      <c r="E136" s="99">
        <f t="shared" si="55"/>
        <v>0</v>
      </c>
      <c r="F136" s="131">
        <f t="shared" si="57"/>
        <v>0</v>
      </c>
      <c r="G136" s="1"/>
      <c r="H136" s="134"/>
      <c r="I136" s="1"/>
      <c r="J136" s="1"/>
      <c r="K136" s="1"/>
      <c r="L136" s="1"/>
      <c r="M136" s="1"/>
      <c r="N136" s="10"/>
      <c r="O136" s="1" t="str">
        <f>'Round 1'!Q136</f>
        <v>Not Held</v>
      </c>
      <c r="P136" s="1">
        <f>'Round 1'!R136</f>
        <v>0</v>
      </c>
      <c r="Q136" t="str">
        <f t="shared" si="58"/>
        <v>Not Held</v>
      </c>
      <c r="R136">
        <f t="shared" si="59"/>
        <v>0</v>
      </c>
    </row>
    <row r="137" spans="2:18" x14ac:dyDescent="0.25">
      <c r="B137" s="8"/>
      <c r="C137" s="167" t="str">
        <f>'Return Profiles'!$F$5</f>
        <v>Large Cap ETF</v>
      </c>
      <c r="D137" s="99">
        <f t="shared" si="56"/>
        <v>0</v>
      </c>
      <c r="E137" s="99">
        <f t="shared" si="55"/>
        <v>0</v>
      </c>
      <c r="F137" s="131">
        <f t="shared" si="57"/>
        <v>0</v>
      </c>
      <c r="G137" s="1"/>
      <c r="H137" s="134"/>
      <c r="I137" s="1"/>
      <c r="J137" s="1"/>
      <c r="K137" s="1"/>
      <c r="L137" s="1"/>
      <c r="M137" s="1"/>
      <c r="N137" s="10"/>
      <c r="O137" s="1" t="str">
        <f>'Round 1'!Q137</f>
        <v>Not Held</v>
      </c>
      <c r="P137" s="1">
        <f>'Round 1'!R137</f>
        <v>0</v>
      </c>
      <c r="Q137" t="str">
        <f t="shared" si="58"/>
        <v>Not Held</v>
      </c>
      <c r="R137">
        <f t="shared" si="59"/>
        <v>0</v>
      </c>
    </row>
    <row r="138" spans="2:18" x14ac:dyDescent="0.25">
      <c r="B138" s="8"/>
      <c r="C138" s="120" t="s">
        <v>4</v>
      </c>
      <c r="D138" s="128">
        <f>SUM(D131:D137)</f>
        <v>0</v>
      </c>
      <c r="E138" s="128">
        <f t="shared" si="55"/>
        <v>0</v>
      </c>
      <c r="F138" s="130">
        <f>SUM(F131:F137)</f>
        <v>0</v>
      </c>
      <c r="G138" s="1"/>
      <c r="H138" s="133"/>
      <c r="I138" s="1"/>
      <c r="J138" s="1"/>
      <c r="K138" s="1"/>
      <c r="L138" s="1"/>
      <c r="M138" s="1"/>
      <c r="N138" s="10"/>
    </row>
    <row r="139" spans="2:18" ht="15.75" thickBot="1" x14ac:dyDescent="0.3">
      <c r="B139" s="8"/>
      <c r="C139" s="153" t="s">
        <v>6</v>
      </c>
      <c r="D139" s="129">
        <f>SUM(D138,D130)</f>
        <v>50</v>
      </c>
      <c r="E139" s="129">
        <f t="shared" si="55"/>
        <v>0</v>
      </c>
      <c r="F139" s="132">
        <f>SUM(F138,F130)</f>
        <v>50</v>
      </c>
      <c r="G139" s="1"/>
      <c r="H139" s="133"/>
      <c r="I139" s="1"/>
      <c r="J139" s="1"/>
      <c r="K139" s="1"/>
      <c r="L139" s="1"/>
      <c r="M139" s="1"/>
      <c r="N139" s="10"/>
    </row>
    <row r="140" spans="2:18" ht="15.75" thickBot="1" x14ac:dyDescent="0.3">
      <c r="B140" s="13"/>
      <c r="C140" s="145" t="s">
        <v>126</v>
      </c>
      <c r="D140" s="14"/>
      <c r="E140" s="14"/>
      <c r="F140" s="154" t="str">
        <f>IF(OR(H121="Error",H123="Error",H124="Error",H127="Error",M121="Error",M123="Error",M124="Error",M127="Error",F130&lt;0),"Error","Ok")</f>
        <v>Ok</v>
      </c>
      <c r="G140" s="14"/>
      <c r="H140" s="137"/>
      <c r="I140" s="14"/>
      <c r="J140" s="14"/>
      <c r="K140" s="14"/>
      <c r="L140" s="14"/>
      <c r="M140" s="14"/>
      <c r="N140" s="15"/>
    </row>
    <row r="141" spans="2:18" ht="15.75" thickBot="1" x14ac:dyDescent="0.3"/>
    <row r="142" spans="2:18" x14ac:dyDescent="0.25">
      <c r="B142" s="5" t="s">
        <v>14</v>
      </c>
      <c r="C142" s="6"/>
      <c r="D142" s="21"/>
      <c r="E142" s="20" t="s">
        <v>21</v>
      </c>
      <c r="F142" s="6"/>
      <c r="G142" s="6"/>
      <c r="H142" s="157"/>
      <c r="I142" s="19"/>
      <c r="J142" s="20" t="s">
        <v>24</v>
      </c>
      <c r="K142" s="6"/>
      <c r="L142" s="6"/>
      <c r="M142" s="6"/>
      <c r="N142" s="19"/>
      <c r="O142" t="s">
        <v>5</v>
      </c>
      <c r="P142" t="s">
        <v>124</v>
      </c>
    </row>
    <row r="143" spans="2:18" ht="45" x14ac:dyDescent="0.25">
      <c r="B143" s="8"/>
      <c r="C143" s="1"/>
      <c r="D143" s="17" t="s">
        <v>27</v>
      </c>
      <c r="E143" s="30" t="s">
        <v>28</v>
      </c>
      <c r="F143" s="17" t="s">
        <v>132</v>
      </c>
      <c r="G143" s="17" t="s">
        <v>18</v>
      </c>
      <c r="H143" s="40" t="s">
        <v>125</v>
      </c>
      <c r="I143" s="155" t="s">
        <v>22</v>
      </c>
      <c r="J143" s="30" t="s">
        <v>23</v>
      </c>
      <c r="K143" s="39" t="s">
        <v>133</v>
      </c>
      <c r="L143" s="39" t="s">
        <v>20</v>
      </c>
      <c r="M143" s="39" t="s">
        <v>31</v>
      </c>
      <c r="N143" s="58" t="s">
        <v>34</v>
      </c>
    </row>
    <row r="144" spans="2:18" x14ac:dyDescent="0.25">
      <c r="B144" s="8"/>
      <c r="C144" s="93" t="str">
        <f>'Return Profiles'!$C$5</f>
        <v>Micro-insurance</v>
      </c>
      <c r="D144" s="126">
        <f>'Return Profiles'!$C$26</f>
        <v>39.070642248000013</v>
      </c>
      <c r="E144" s="31">
        <f>IF(O154="Held",P154,0)</f>
        <v>0</v>
      </c>
      <c r="F144" s="22"/>
      <c r="G144" s="138"/>
      <c r="H144" s="33" t="str">
        <f>IF(G144&gt;E144,"Error","Ok")</f>
        <v>Ok</v>
      </c>
      <c r="I144" s="197">
        <f>SUM(D153+SUM(P144:P150))</f>
        <v>50</v>
      </c>
      <c r="J144" s="28">
        <f>INT(I144/D144)</f>
        <v>1</v>
      </c>
      <c r="K144" s="24"/>
      <c r="L144" s="24"/>
      <c r="M144" s="56" t="str">
        <f>IF(L144&gt;J144,"Error","Ok")</f>
        <v>Ok</v>
      </c>
      <c r="N144" s="197">
        <f>I144-SUMPRODUCT(D144:D150,L144:L150)</f>
        <v>50</v>
      </c>
      <c r="O144" s="95">
        <f>IF(AND(K144="Buy",L144&lt;=J144),L144*D144,0)</f>
        <v>0</v>
      </c>
      <c r="P144" s="95">
        <f>IF(AND(E144&gt;0,F144="Sell"),G144*D144,0)</f>
        <v>0</v>
      </c>
    </row>
    <row r="145" spans="2:18" ht="30" x14ac:dyDescent="0.25">
      <c r="B145" s="11"/>
      <c r="C145" s="146" t="str">
        <f>'Return Profiles'!$G$5</f>
        <v>Micro-insurance (add-on)</v>
      </c>
      <c r="D145" s="126">
        <f>'Return Profiles'!$G$26</f>
        <v>23.20987499999999</v>
      </c>
      <c r="E145" s="31">
        <f t="shared" ref="E145:E150" si="60">IF(O155="Held",P155,0)</f>
        <v>0</v>
      </c>
      <c r="F145" s="22"/>
      <c r="G145" s="138"/>
      <c r="H145" s="33" t="str">
        <f t="shared" ref="H145:H149" si="61">IF(G145&gt;E145,"Error","Ok")</f>
        <v>Ok</v>
      </c>
      <c r="I145" s="198"/>
      <c r="J145" s="28">
        <f>IF('Round 1'!E144&gt;0,INT(I144/D145),0)</f>
        <v>0</v>
      </c>
      <c r="K145" s="24"/>
      <c r="L145" s="24"/>
      <c r="M145" s="56" t="str">
        <f>IF(L145&gt;J145,"Error","Ok")</f>
        <v>Ok</v>
      </c>
      <c r="N145" s="200"/>
      <c r="O145" s="95">
        <f>IF(AND(K145="Buy",L145&lt;=J145),L145*D145,0)</f>
        <v>0</v>
      </c>
      <c r="P145" s="95">
        <f>IF(AND(E145&gt;0,F145="Sell"),G145*D145,0)</f>
        <v>0</v>
      </c>
    </row>
    <row r="146" spans="2:18" x14ac:dyDescent="0.25">
      <c r="B146" s="8"/>
      <c r="C146" s="93" t="str">
        <f>'Return Profiles'!$D$5</f>
        <v>Social Impact Bond</v>
      </c>
      <c r="D146" s="126">
        <f>'Return Profiles'!$D$26</f>
        <v>34.897375967999999</v>
      </c>
      <c r="E146" s="31">
        <f t="shared" si="60"/>
        <v>0</v>
      </c>
      <c r="F146" s="22"/>
      <c r="G146" s="138"/>
      <c r="H146" s="33" t="str">
        <f t="shared" si="61"/>
        <v>Ok</v>
      </c>
      <c r="I146" s="198"/>
      <c r="J146" s="28">
        <f>INT(I144/D146)</f>
        <v>1</v>
      </c>
      <c r="K146" s="24"/>
      <c r="L146" s="24"/>
      <c r="M146" s="56" t="str">
        <f>IF(L146&gt;J146,"Error","Ok")</f>
        <v>Ok</v>
      </c>
      <c r="N146" s="200"/>
      <c r="O146" s="95">
        <f>IF(AND(K146="Buy",L146&lt;=J146),L146*D146,0)</f>
        <v>0</v>
      </c>
      <c r="P146" s="95">
        <f>IF(AND(E146&gt;0,F146="Sell"),G146*D146,0)</f>
        <v>0</v>
      </c>
    </row>
    <row r="147" spans="2:18" x14ac:dyDescent="0.25">
      <c r="B147" s="8"/>
      <c r="C147" s="93" t="str">
        <f>'Return Profiles'!$E$5</f>
        <v>Education Finance</v>
      </c>
      <c r="D147" s="126">
        <f>'Return Profiles'!$E$26</f>
        <v>39.742826815999997</v>
      </c>
      <c r="E147" s="31">
        <f t="shared" si="60"/>
        <v>0</v>
      </c>
      <c r="F147" s="22"/>
      <c r="G147" s="138"/>
      <c r="H147" s="33" t="str">
        <f t="shared" si="61"/>
        <v>Ok</v>
      </c>
      <c r="I147" s="198"/>
      <c r="J147" s="28">
        <f>INT(I144/D147)</f>
        <v>1</v>
      </c>
      <c r="K147" s="24"/>
      <c r="L147" s="24"/>
      <c r="M147" s="56" t="str">
        <f>IF(L147&gt;J147,"Error","Ok")</f>
        <v>Ok</v>
      </c>
      <c r="N147" s="200"/>
      <c r="O147" s="95">
        <f>IF(AND(K147="Buy",L147&lt;=J147),L147*D147,0)</f>
        <v>0</v>
      </c>
      <c r="P147" s="95">
        <f>IF(AND(E147&gt;0,F147="Sell"),G147*D147,0)</f>
        <v>0</v>
      </c>
    </row>
    <row r="148" spans="2:18" ht="30" x14ac:dyDescent="0.25">
      <c r="B148" s="11"/>
      <c r="C148" s="147" t="str">
        <f>'Return Profiles'!$H$5</f>
        <v>Education Finance (add-on 1)</v>
      </c>
      <c r="D148" s="142">
        <f>'Return Profiles'!$H$26</f>
        <v>11.200000000000001</v>
      </c>
      <c r="E148" s="31">
        <f t="shared" si="60"/>
        <v>0</v>
      </c>
      <c r="F148" s="52"/>
      <c r="G148" s="139"/>
      <c r="H148" s="33" t="str">
        <f t="shared" si="61"/>
        <v>Ok</v>
      </c>
      <c r="I148" s="198"/>
      <c r="J148" s="53">
        <f>IF('Round 1'!E147&gt;0,INT(I144/D148),0)</f>
        <v>0</v>
      </c>
      <c r="K148" s="54"/>
      <c r="L148" s="54"/>
      <c r="M148" s="56" t="str">
        <f t="shared" ref="M148:M149" si="62">IF(L148&gt;J148,"Error","Ok")</f>
        <v>Ok</v>
      </c>
      <c r="N148" s="200"/>
      <c r="O148" s="95">
        <f t="shared" ref="O148:O149" si="63">IF(AND(K148="Buy",L148&lt;=J148),L148*D148,0)</f>
        <v>0</v>
      </c>
      <c r="P148" s="95">
        <f t="shared" ref="P148:P149" si="64">IF(AND(E148&gt;0,F148="Sell"),G148*D148,0)</f>
        <v>0</v>
      </c>
    </row>
    <row r="149" spans="2:18" ht="30" x14ac:dyDescent="0.25">
      <c r="B149" s="11"/>
      <c r="C149" s="147" t="str">
        <f>'Return Profiles'!$I$5</f>
        <v>Education Finance (add-on 2)</v>
      </c>
      <c r="D149" s="142">
        <f>'Return Profiles'!$I$26</f>
        <v>13.200000000000001</v>
      </c>
      <c r="E149" s="31">
        <f t="shared" si="60"/>
        <v>0</v>
      </c>
      <c r="F149" s="52"/>
      <c r="G149" s="139"/>
      <c r="H149" s="33" t="str">
        <f t="shared" si="61"/>
        <v>Ok</v>
      </c>
      <c r="I149" s="198"/>
      <c r="J149" s="53">
        <f>IF('Round 1'!E147&gt;0,INT(I144/D149),0)</f>
        <v>0</v>
      </c>
      <c r="K149" s="54"/>
      <c r="L149" s="54"/>
      <c r="M149" s="56" t="str">
        <f t="shared" si="62"/>
        <v>Ok</v>
      </c>
      <c r="N149" s="200"/>
      <c r="O149" s="95">
        <f t="shared" si="63"/>
        <v>0</v>
      </c>
      <c r="P149" s="95">
        <f t="shared" si="64"/>
        <v>0</v>
      </c>
    </row>
    <row r="150" spans="2:18" ht="15.75" thickBot="1" x14ac:dyDescent="0.3">
      <c r="B150" s="55"/>
      <c r="C150" s="114" t="str">
        <f>'Return Profiles'!$F$5</f>
        <v>Large Cap ETF</v>
      </c>
      <c r="D150" s="127">
        <f>'Return Profiles'!$F$26</f>
        <v>14.9328144</v>
      </c>
      <c r="E150" s="158">
        <f t="shared" si="60"/>
        <v>0</v>
      </c>
      <c r="F150" s="23"/>
      <c r="G150" s="140"/>
      <c r="H150" s="34" t="str">
        <f>IF(G150&gt;E150,"Error","Ok")</f>
        <v>Ok</v>
      </c>
      <c r="I150" s="199"/>
      <c r="J150" s="29">
        <f>INT(I144/D150)</f>
        <v>3</v>
      </c>
      <c r="K150" s="27"/>
      <c r="L150" s="27"/>
      <c r="M150" s="56" t="str">
        <f>IF(L150&gt;J150,"Error","Ok")</f>
        <v>Ok</v>
      </c>
      <c r="N150" s="201"/>
      <c r="O150" s="95">
        <f>IF(AND(K150="Buy",L150&lt;=J150),L150*D150,0)</f>
        <v>0</v>
      </c>
      <c r="P150" s="95">
        <f>IF(AND(E150&gt;0,F150="Sell"),G150*D150,0)</f>
        <v>0</v>
      </c>
    </row>
    <row r="151" spans="2:18" ht="15.75" thickBot="1" x14ac:dyDescent="0.3">
      <c r="B151" s="8"/>
      <c r="C151" s="143"/>
      <c r="D151" s="1"/>
      <c r="E151" s="1"/>
      <c r="F151" s="1"/>
      <c r="G151" s="1"/>
      <c r="H151" s="1"/>
      <c r="I151" s="1"/>
      <c r="J151" s="1"/>
      <c r="K151" s="1"/>
      <c r="L151" s="1"/>
      <c r="M151" s="1"/>
      <c r="N151" s="10"/>
    </row>
    <row r="152" spans="2:18" x14ac:dyDescent="0.25">
      <c r="B152" s="8"/>
      <c r="C152" s="144"/>
      <c r="D152" s="50" t="s">
        <v>128</v>
      </c>
      <c r="E152" s="50" t="s">
        <v>129</v>
      </c>
      <c r="F152" s="36" t="s">
        <v>7</v>
      </c>
      <c r="G152" s="1"/>
      <c r="H152" s="12"/>
      <c r="I152" s="16"/>
      <c r="J152" s="16"/>
      <c r="K152" s="16"/>
      <c r="L152" s="16"/>
      <c r="M152" s="16"/>
      <c r="N152" s="59"/>
      <c r="O152" s="12"/>
      <c r="P152" s="1"/>
    </row>
    <row r="153" spans="2:18" x14ac:dyDescent="0.25">
      <c r="B153" s="8"/>
      <c r="C153" s="120" t="s">
        <v>0</v>
      </c>
      <c r="D153" s="128">
        <f>'Round 1'!F153</f>
        <v>50</v>
      </c>
      <c r="E153" s="128">
        <f>F153-D153</f>
        <v>0</v>
      </c>
      <c r="F153" s="130">
        <f>I144-(SUM(O144:O150))</f>
        <v>50</v>
      </c>
      <c r="G153" s="1"/>
      <c r="H153" s="133"/>
      <c r="I153" s="1"/>
      <c r="J153" s="1"/>
      <c r="K153" s="1"/>
      <c r="L153" s="1"/>
      <c r="M153" s="1"/>
      <c r="N153" s="10"/>
      <c r="O153" s="1" t="s">
        <v>25</v>
      </c>
      <c r="P153" s="16" t="s">
        <v>26</v>
      </c>
      <c r="Q153" t="s">
        <v>29</v>
      </c>
      <c r="R153" t="s">
        <v>30</v>
      </c>
    </row>
    <row r="154" spans="2:18" x14ac:dyDescent="0.25">
      <c r="B154" s="8"/>
      <c r="C154" s="149" t="str">
        <f>'Return Profiles'!$C$5</f>
        <v>Micro-insurance</v>
      </c>
      <c r="D154" s="99">
        <f>IF(E144&gt;0,E144*D144,0)</f>
        <v>0</v>
      </c>
      <c r="E154" s="99">
        <f t="shared" ref="E154:E162" si="65">F154-D154</f>
        <v>0</v>
      </c>
      <c r="F154" s="131">
        <f>R154*D144</f>
        <v>0</v>
      </c>
      <c r="G154" s="1"/>
      <c r="H154" s="134"/>
      <c r="I154" s="1"/>
      <c r="J154" s="1"/>
      <c r="K154" s="1"/>
      <c r="L154" s="1"/>
      <c r="M154" s="1"/>
      <c r="N154" s="10"/>
      <c r="O154" s="1" t="str">
        <f>'Round 1'!Q154</f>
        <v>Not Held</v>
      </c>
      <c r="P154" s="1">
        <f>'Round 1'!R154</f>
        <v>0</v>
      </c>
      <c r="Q154" t="str">
        <f>IF(R154&gt;0,"Held","Not Held")</f>
        <v>Not Held</v>
      </c>
      <c r="R154">
        <f>L144+E144-G144</f>
        <v>0</v>
      </c>
    </row>
    <row r="155" spans="2:18" ht="30" x14ac:dyDescent="0.25">
      <c r="B155" s="8"/>
      <c r="C155" s="150" t="str">
        <f>'Return Profiles'!$G$5</f>
        <v>Micro-insurance (add-on)</v>
      </c>
      <c r="D155" s="99">
        <f t="shared" ref="D155:D160" si="66">IF(E145&gt;0,E145*D145,0)</f>
        <v>0</v>
      </c>
      <c r="E155" s="99">
        <f t="shared" si="65"/>
        <v>0</v>
      </c>
      <c r="F155" s="131">
        <f t="shared" ref="F155:F160" si="67">R155*D145</f>
        <v>0</v>
      </c>
      <c r="G155" s="1"/>
      <c r="H155" s="134"/>
      <c r="I155" s="1"/>
      <c r="J155" s="1"/>
      <c r="K155" s="1"/>
      <c r="L155" s="1"/>
      <c r="M155" s="1"/>
      <c r="N155" s="10"/>
      <c r="O155" s="1" t="str">
        <f>'Round 1'!Q155</f>
        <v>Not Held</v>
      </c>
      <c r="P155" s="1">
        <f>'Round 1'!R155</f>
        <v>0</v>
      </c>
      <c r="Q155" t="str">
        <f t="shared" ref="Q155:Q160" si="68">IF(R155&gt;0,"Held","Not Held")</f>
        <v>Not Held</v>
      </c>
      <c r="R155">
        <f t="shared" ref="R155:R160" si="69">L145+E145-G145</f>
        <v>0</v>
      </c>
    </row>
    <row r="156" spans="2:18" x14ac:dyDescent="0.25">
      <c r="B156" s="8"/>
      <c r="C156" s="149" t="str">
        <f>'Return Profiles'!$D$5</f>
        <v>Social Impact Bond</v>
      </c>
      <c r="D156" s="99">
        <f t="shared" si="66"/>
        <v>0</v>
      </c>
      <c r="E156" s="99">
        <f t="shared" si="65"/>
        <v>0</v>
      </c>
      <c r="F156" s="131">
        <f t="shared" si="67"/>
        <v>0</v>
      </c>
      <c r="G156" s="1"/>
      <c r="H156" s="134"/>
      <c r="I156" s="1"/>
      <c r="J156" s="1"/>
      <c r="K156" s="1"/>
      <c r="L156" s="1"/>
      <c r="M156" s="1"/>
      <c r="N156" s="10"/>
      <c r="O156" s="1" t="str">
        <f>'Round 1'!Q156</f>
        <v>Not Held</v>
      </c>
      <c r="P156" s="1">
        <f>'Round 1'!R156</f>
        <v>0</v>
      </c>
      <c r="Q156" t="str">
        <f t="shared" si="68"/>
        <v>Not Held</v>
      </c>
      <c r="R156">
        <f t="shared" si="69"/>
        <v>0</v>
      </c>
    </row>
    <row r="157" spans="2:18" x14ac:dyDescent="0.25">
      <c r="B157" s="8"/>
      <c r="C157" s="149" t="str">
        <f>'Return Profiles'!$E$5</f>
        <v>Education Finance</v>
      </c>
      <c r="D157" s="99">
        <f t="shared" si="66"/>
        <v>0</v>
      </c>
      <c r="E157" s="99">
        <f t="shared" si="65"/>
        <v>0</v>
      </c>
      <c r="F157" s="131">
        <f t="shared" si="67"/>
        <v>0</v>
      </c>
      <c r="G157" s="1"/>
      <c r="H157" s="134"/>
      <c r="I157" s="1"/>
      <c r="J157" s="1"/>
      <c r="K157" s="1"/>
      <c r="L157" s="1"/>
      <c r="M157" s="1"/>
      <c r="N157" s="10"/>
      <c r="O157" s="1" t="str">
        <f>'Round 1'!Q157</f>
        <v>Not Held</v>
      </c>
      <c r="P157" s="1">
        <f>'Round 1'!R157</f>
        <v>0</v>
      </c>
      <c r="Q157" t="str">
        <f t="shared" si="68"/>
        <v>Not Held</v>
      </c>
      <c r="R157">
        <f t="shared" si="69"/>
        <v>0</v>
      </c>
    </row>
    <row r="158" spans="2:18" ht="30" x14ac:dyDescent="0.25">
      <c r="B158" s="8"/>
      <c r="C158" s="151" t="str">
        <f>'Return Profiles'!$H$5</f>
        <v>Education Finance (add-on 1)</v>
      </c>
      <c r="D158" s="99">
        <f t="shared" si="66"/>
        <v>0</v>
      </c>
      <c r="E158" s="99">
        <f t="shared" si="65"/>
        <v>0</v>
      </c>
      <c r="F158" s="131">
        <f t="shared" si="67"/>
        <v>0</v>
      </c>
      <c r="G158" s="1"/>
      <c r="H158" s="134"/>
      <c r="I158" s="1"/>
      <c r="J158" s="1"/>
      <c r="K158" s="1"/>
      <c r="L158" s="1"/>
      <c r="M158" s="1"/>
      <c r="N158" s="10"/>
      <c r="O158" s="1" t="str">
        <f>'Round 1'!Q158</f>
        <v>Not Held</v>
      </c>
      <c r="P158" s="1">
        <f>'Round 1'!R158</f>
        <v>0</v>
      </c>
      <c r="Q158" t="str">
        <f t="shared" si="68"/>
        <v>Not Held</v>
      </c>
      <c r="R158">
        <f t="shared" si="69"/>
        <v>0</v>
      </c>
    </row>
    <row r="159" spans="2:18" ht="30" x14ac:dyDescent="0.25">
      <c r="B159" s="8"/>
      <c r="C159" s="151" t="str">
        <f>'Return Profiles'!$I$5</f>
        <v>Education Finance (add-on 2)</v>
      </c>
      <c r="D159" s="99">
        <f t="shared" si="66"/>
        <v>0</v>
      </c>
      <c r="E159" s="99">
        <f t="shared" si="65"/>
        <v>0</v>
      </c>
      <c r="F159" s="131">
        <f t="shared" si="67"/>
        <v>0</v>
      </c>
      <c r="G159" s="1"/>
      <c r="H159" s="134"/>
      <c r="I159" s="1"/>
      <c r="J159" s="1"/>
      <c r="K159" s="1"/>
      <c r="L159" s="1"/>
      <c r="M159" s="1"/>
      <c r="N159" s="10"/>
      <c r="O159" s="1" t="str">
        <f>'Round 1'!Q159</f>
        <v>Not Held</v>
      </c>
      <c r="P159" s="1">
        <f>'Round 1'!R159</f>
        <v>0</v>
      </c>
      <c r="Q159" t="str">
        <f t="shared" si="68"/>
        <v>Not Held</v>
      </c>
      <c r="R159">
        <f t="shared" si="69"/>
        <v>0</v>
      </c>
    </row>
    <row r="160" spans="2:18" x14ac:dyDescent="0.25">
      <c r="B160" s="8"/>
      <c r="C160" s="167" t="str">
        <f>'Return Profiles'!$F$5</f>
        <v>Large Cap ETF</v>
      </c>
      <c r="D160" s="99">
        <f t="shared" si="66"/>
        <v>0</v>
      </c>
      <c r="E160" s="99">
        <f t="shared" si="65"/>
        <v>0</v>
      </c>
      <c r="F160" s="131">
        <f t="shared" si="67"/>
        <v>0</v>
      </c>
      <c r="G160" s="1"/>
      <c r="H160" s="134"/>
      <c r="I160" s="1"/>
      <c r="J160" s="1"/>
      <c r="K160" s="1"/>
      <c r="L160" s="1"/>
      <c r="M160" s="1"/>
      <c r="N160" s="10"/>
      <c r="O160" s="1" t="str">
        <f>'Round 1'!Q160</f>
        <v>Not Held</v>
      </c>
      <c r="P160" s="1">
        <f>'Round 1'!R160</f>
        <v>0</v>
      </c>
      <c r="Q160" t="str">
        <f t="shared" si="68"/>
        <v>Not Held</v>
      </c>
      <c r="R160">
        <f t="shared" si="69"/>
        <v>0</v>
      </c>
    </row>
    <row r="161" spans="2:18" x14ac:dyDescent="0.25">
      <c r="B161" s="8"/>
      <c r="C161" s="120" t="s">
        <v>4</v>
      </c>
      <c r="D161" s="128">
        <f>SUM(D154:D160)</f>
        <v>0</v>
      </c>
      <c r="E161" s="128">
        <f t="shared" si="65"/>
        <v>0</v>
      </c>
      <c r="F161" s="130">
        <f>SUM(F154:F160)</f>
        <v>0</v>
      </c>
      <c r="G161" s="1"/>
      <c r="H161" s="133"/>
      <c r="I161" s="1"/>
      <c r="J161" s="1"/>
      <c r="K161" s="1"/>
      <c r="L161" s="1"/>
      <c r="M161" s="1"/>
      <c r="N161" s="10"/>
    </row>
    <row r="162" spans="2:18" ht="15.75" thickBot="1" x14ac:dyDescent="0.3">
      <c r="B162" s="8"/>
      <c r="C162" s="153" t="s">
        <v>6</v>
      </c>
      <c r="D162" s="129">
        <f>SUM(D161,D153)</f>
        <v>50</v>
      </c>
      <c r="E162" s="129">
        <f t="shared" si="65"/>
        <v>0</v>
      </c>
      <c r="F162" s="132">
        <f>SUM(F161,F153)</f>
        <v>50</v>
      </c>
      <c r="G162" s="1"/>
      <c r="H162" s="133"/>
      <c r="I162" s="1"/>
      <c r="J162" s="1"/>
      <c r="K162" s="1"/>
      <c r="L162" s="1"/>
      <c r="M162" s="1"/>
      <c r="N162" s="10"/>
    </row>
    <row r="163" spans="2:18" ht="15.75" thickBot="1" x14ac:dyDescent="0.3">
      <c r="B163" s="13"/>
      <c r="C163" s="145" t="s">
        <v>126</v>
      </c>
      <c r="D163" s="14"/>
      <c r="E163" s="14"/>
      <c r="F163" s="154" t="str">
        <f>IF(OR(H144="Error",H146="Error",H147="Error",H150="Error",M144="Error",M146="Error",M147="Error",M150="Error",F153&lt;0),"Error","Ok")</f>
        <v>Ok</v>
      </c>
      <c r="G163" s="14"/>
      <c r="H163" s="137"/>
      <c r="I163" s="14"/>
      <c r="J163" s="14"/>
      <c r="K163" s="14"/>
      <c r="L163" s="14"/>
      <c r="M163" s="14"/>
      <c r="N163" s="15"/>
    </row>
    <row r="164" spans="2:18" ht="15.75" thickBot="1" x14ac:dyDescent="0.3"/>
    <row r="165" spans="2:18" x14ac:dyDescent="0.25">
      <c r="B165" s="5" t="s">
        <v>15</v>
      </c>
      <c r="C165" s="6"/>
      <c r="D165" s="21"/>
      <c r="E165" s="20" t="s">
        <v>21</v>
      </c>
      <c r="F165" s="6"/>
      <c r="G165" s="6"/>
      <c r="H165" s="157"/>
      <c r="I165" s="19"/>
      <c r="J165" s="20" t="s">
        <v>24</v>
      </c>
      <c r="K165" s="6"/>
      <c r="L165" s="6"/>
      <c r="M165" s="6"/>
      <c r="N165" s="19"/>
      <c r="O165" t="s">
        <v>5</v>
      </c>
      <c r="P165" t="s">
        <v>124</v>
      </c>
    </row>
    <row r="166" spans="2:18" ht="45" x14ac:dyDescent="0.25">
      <c r="B166" s="8"/>
      <c r="C166" s="1"/>
      <c r="D166" s="17" t="s">
        <v>27</v>
      </c>
      <c r="E166" s="30" t="s">
        <v>28</v>
      </c>
      <c r="F166" s="17" t="s">
        <v>132</v>
      </c>
      <c r="G166" s="17" t="s">
        <v>18</v>
      </c>
      <c r="H166" s="40" t="s">
        <v>125</v>
      </c>
      <c r="I166" s="155" t="s">
        <v>22</v>
      </c>
      <c r="J166" s="30" t="s">
        <v>23</v>
      </c>
      <c r="K166" s="39" t="s">
        <v>133</v>
      </c>
      <c r="L166" s="39" t="s">
        <v>20</v>
      </c>
      <c r="M166" s="39" t="s">
        <v>31</v>
      </c>
      <c r="N166" s="58" t="s">
        <v>34</v>
      </c>
    </row>
    <row r="167" spans="2:18" x14ac:dyDescent="0.25">
      <c r="B167" s="8"/>
      <c r="C167" s="93" t="str">
        <f>'Return Profiles'!$C$5</f>
        <v>Micro-insurance</v>
      </c>
      <c r="D167" s="126">
        <f>'Return Profiles'!$C$26</f>
        <v>39.070642248000013</v>
      </c>
      <c r="E167" s="31">
        <f>IF(O177="Held",P177,0)</f>
        <v>0</v>
      </c>
      <c r="F167" s="22"/>
      <c r="G167" s="138"/>
      <c r="H167" s="33" t="str">
        <f>IF(G167&gt;E167,"Error","Ok")</f>
        <v>Ok</v>
      </c>
      <c r="I167" s="197">
        <f>SUM(D176+SUM(P167:P173))</f>
        <v>50</v>
      </c>
      <c r="J167" s="28">
        <f>INT(I167/D167)</f>
        <v>1</v>
      </c>
      <c r="K167" s="24"/>
      <c r="L167" s="24"/>
      <c r="M167" s="56" t="str">
        <f>IF(L167&gt;J167,"Error","Ok")</f>
        <v>Ok</v>
      </c>
      <c r="N167" s="197">
        <f>I167-SUMPRODUCT(D167:D173,L167:L173)</f>
        <v>50</v>
      </c>
      <c r="O167" s="95">
        <f>IF(AND(K167="Buy",L167&lt;=J167),L167*D167,0)</f>
        <v>0</v>
      </c>
      <c r="P167" s="95">
        <f>IF(AND(E167&gt;0,F167="Sell"),G167*D167,0)</f>
        <v>0</v>
      </c>
    </row>
    <row r="168" spans="2:18" ht="30" x14ac:dyDescent="0.25">
      <c r="B168" s="11"/>
      <c r="C168" s="146" t="str">
        <f>'Return Profiles'!$G$5</f>
        <v>Micro-insurance (add-on)</v>
      </c>
      <c r="D168" s="126">
        <f>'Return Profiles'!$G$26</f>
        <v>23.20987499999999</v>
      </c>
      <c r="E168" s="31">
        <f t="shared" ref="E168:E173" si="70">IF(O178="Held",P178,0)</f>
        <v>0</v>
      </c>
      <c r="F168" s="22"/>
      <c r="G168" s="138"/>
      <c r="H168" s="33" t="str">
        <f t="shared" ref="H168:H172" si="71">IF(G168&gt;E168,"Error","Ok")</f>
        <v>Ok</v>
      </c>
      <c r="I168" s="198"/>
      <c r="J168" s="28">
        <f>IF('Round 1'!E167&gt;0,INT(I167/D168),0)</f>
        <v>0</v>
      </c>
      <c r="K168" s="24"/>
      <c r="L168" s="24"/>
      <c r="M168" s="56" t="str">
        <f>IF(L168&gt;J168,"Error","Ok")</f>
        <v>Ok</v>
      </c>
      <c r="N168" s="200"/>
      <c r="O168" s="95">
        <f>IF(AND(K168="Buy",L168&lt;=J168),L168*D168,0)</f>
        <v>0</v>
      </c>
      <c r="P168" s="95">
        <f>IF(AND(E168&gt;0,F168="Sell"),G168*D168,0)</f>
        <v>0</v>
      </c>
    </row>
    <row r="169" spans="2:18" x14ac:dyDescent="0.25">
      <c r="B169" s="8"/>
      <c r="C169" s="93" t="str">
        <f>'Return Profiles'!$D$5</f>
        <v>Social Impact Bond</v>
      </c>
      <c r="D169" s="126">
        <f>'Return Profiles'!$D$26</f>
        <v>34.897375967999999</v>
      </c>
      <c r="E169" s="31">
        <f t="shared" si="70"/>
        <v>0</v>
      </c>
      <c r="F169" s="22"/>
      <c r="G169" s="138"/>
      <c r="H169" s="33" t="str">
        <f t="shared" si="71"/>
        <v>Ok</v>
      </c>
      <c r="I169" s="198"/>
      <c r="J169" s="28">
        <f>INT(I167/D169)</f>
        <v>1</v>
      </c>
      <c r="K169" s="24"/>
      <c r="L169" s="24"/>
      <c r="M169" s="56" t="str">
        <f>IF(L169&gt;J169,"Error","Ok")</f>
        <v>Ok</v>
      </c>
      <c r="N169" s="200"/>
      <c r="O169" s="95">
        <f>IF(AND(K169="Buy",L169&lt;=J169),L169*D169,0)</f>
        <v>0</v>
      </c>
      <c r="P169" s="95">
        <f>IF(AND(E169&gt;0,F169="Sell"),G169*D169,0)</f>
        <v>0</v>
      </c>
    </row>
    <row r="170" spans="2:18" x14ac:dyDescent="0.25">
      <c r="B170" s="8"/>
      <c r="C170" s="93" t="str">
        <f>'Return Profiles'!$E$5</f>
        <v>Education Finance</v>
      </c>
      <c r="D170" s="126">
        <f>'Return Profiles'!$E$26</f>
        <v>39.742826815999997</v>
      </c>
      <c r="E170" s="31">
        <f t="shared" si="70"/>
        <v>0</v>
      </c>
      <c r="F170" s="22"/>
      <c r="G170" s="138"/>
      <c r="H170" s="33" t="str">
        <f t="shared" si="71"/>
        <v>Ok</v>
      </c>
      <c r="I170" s="198"/>
      <c r="J170" s="28">
        <f>INT(I167/D170)</f>
        <v>1</v>
      </c>
      <c r="K170" s="24"/>
      <c r="L170" s="24"/>
      <c r="M170" s="56" t="str">
        <f>IF(L170&gt;J170,"Error","Ok")</f>
        <v>Ok</v>
      </c>
      <c r="N170" s="200"/>
      <c r="O170" s="95">
        <f>IF(AND(K170="Buy",L170&lt;=J170),L170*D170,0)</f>
        <v>0</v>
      </c>
      <c r="P170" s="95">
        <f>IF(AND(E170&gt;0,F170="Sell"),G170*D170,0)</f>
        <v>0</v>
      </c>
    </row>
    <row r="171" spans="2:18" ht="30" x14ac:dyDescent="0.25">
      <c r="B171" s="11"/>
      <c r="C171" s="147" t="str">
        <f>'Return Profiles'!$H$5</f>
        <v>Education Finance (add-on 1)</v>
      </c>
      <c r="D171" s="142">
        <f>'Return Profiles'!$H$26</f>
        <v>11.200000000000001</v>
      </c>
      <c r="E171" s="31">
        <f t="shared" si="70"/>
        <v>0</v>
      </c>
      <c r="F171" s="52"/>
      <c r="G171" s="139"/>
      <c r="H171" s="33" t="str">
        <f t="shared" si="71"/>
        <v>Ok</v>
      </c>
      <c r="I171" s="198"/>
      <c r="J171" s="53">
        <f>IF('Round 1'!E170&gt;0,INT(I167/D171),0)</f>
        <v>0</v>
      </c>
      <c r="K171" s="54"/>
      <c r="L171" s="54"/>
      <c r="M171" s="56" t="str">
        <f t="shared" ref="M171:M172" si="72">IF(L171&gt;J171,"Error","Ok")</f>
        <v>Ok</v>
      </c>
      <c r="N171" s="200"/>
      <c r="O171" s="95">
        <f t="shared" ref="O171:O172" si="73">IF(AND(K171="Buy",L171&lt;=J171),L171*D171,0)</f>
        <v>0</v>
      </c>
      <c r="P171" s="95">
        <f t="shared" ref="P171:P172" si="74">IF(AND(E171&gt;0,F171="Sell"),G171*D171,0)</f>
        <v>0</v>
      </c>
    </row>
    <row r="172" spans="2:18" ht="30" x14ac:dyDescent="0.25">
      <c r="B172" s="11"/>
      <c r="C172" s="147" t="str">
        <f>'Return Profiles'!$I$5</f>
        <v>Education Finance (add-on 2)</v>
      </c>
      <c r="D172" s="142">
        <f>'Return Profiles'!$I$26</f>
        <v>13.200000000000001</v>
      </c>
      <c r="E172" s="31">
        <f t="shared" si="70"/>
        <v>0</v>
      </c>
      <c r="F172" s="52"/>
      <c r="G172" s="139"/>
      <c r="H172" s="33" t="str">
        <f t="shared" si="71"/>
        <v>Ok</v>
      </c>
      <c r="I172" s="198"/>
      <c r="J172" s="53">
        <f>IF('Round 1'!E170&gt;0,INT(I167/D172),0)</f>
        <v>0</v>
      </c>
      <c r="K172" s="54"/>
      <c r="L172" s="54"/>
      <c r="M172" s="56" t="str">
        <f t="shared" si="72"/>
        <v>Ok</v>
      </c>
      <c r="N172" s="200"/>
      <c r="O172" s="95">
        <f t="shared" si="73"/>
        <v>0</v>
      </c>
      <c r="P172" s="95">
        <f t="shared" si="74"/>
        <v>0</v>
      </c>
    </row>
    <row r="173" spans="2:18" ht="15.75" thickBot="1" x14ac:dyDescent="0.3">
      <c r="B173" s="55"/>
      <c r="C173" s="114" t="str">
        <f>'Return Profiles'!$F$5</f>
        <v>Large Cap ETF</v>
      </c>
      <c r="D173" s="127">
        <f>'Return Profiles'!$F$26</f>
        <v>14.9328144</v>
      </c>
      <c r="E173" s="158">
        <f t="shared" si="70"/>
        <v>0</v>
      </c>
      <c r="F173" s="23"/>
      <c r="G173" s="140"/>
      <c r="H173" s="34" t="str">
        <f>IF(G173&gt;E173,"Error","Ok")</f>
        <v>Ok</v>
      </c>
      <c r="I173" s="199"/>
      <c r="J173" s="29">
        <f>INT(I167/D173)</f>
        <v>3</v>
      </c>
      <c r="K173" s="27"/>
      <c r="L173" s="27"/>
      <c r="M173" s="56" t="str">
        <f>IF(L173&gt;J173,"Error","Ok")</f>
        <v>Ok</v>
      </c>
      <c r="N173" s="201"/>
      <c r="O173" s="95">
        <f>IF(AND(K173="Buy",L173&lt;=J173),L173*D173,0)</f>
        <v>0</v>
      </c>
      <c r="P173" s="95">
        <f>IF(AND(E173&gt;0,F173="Sell"),G173*D173,0)</f>
        <v>0</v>
      </c>
    </row>
    <row r="174" spans="2:18" ht="15.75" thickBot="1" x14ac:dyDescent="0.3">
      <c r="B174" s="8"/>
      <c r="C174" s="143"/>
      <c r="D174" s="1"/>
      <c r="E174" s="1"/>
      <c r="F174" s="1"/>
      <c r="G174" s="1"/>
      <c r="H174" s="1"/>
      <c r="I174" s="1"/>
      <c r="J174" s="1"/>
      <c r="K174" s="1"/>
      <c r="L174" s="1"/>
      <c r="M174" s="1"/>
      <c r="N174" s="10"/>
    </row>
    <row r="175" spans="2:18" x14ac:dyDescent="0.25">
      <c r="B175" s="8"/>
      <c r="C175" s="144"/>
      <c r="D175" s="50" t="s">
        <v>128</v>
      </c>
      <c r="E175" s="50" t="s">
        <v>129</v>
      </c>
      <c r="F175" s="36" t="s">
        <v>7</v>
      </c>
      <c r="G175" s="1"/>
      <c r="H175" s="12"/>
      <c r="I175" s="16"/>
      <c r="J175" s="16"/>
      <c r="K175" s="16"/>
      <c r="L175" s="16"/>
      <c r="M175" s="16"/>
      <c r="N175" s="59"/>
      <c r="O175" s="12"/>
      <c r="P175" s="1"/>
    </row>
    <row r="176" spans="2:18" x14ac:dyDescent="0.25">
      <c r="B176" s="8"/>
      <c r="C176" s="120" t="s">
        <v>0</v>
      </c>
      <c r="D176" s="128">
        <f>'Round 1'!F176</f>
        <v>50</v>
      </c>
      <c r="E176" s="128">
        <f>F176-D176</f>
        <v>0</v>
      </c>
      <c r="F176" s="130">
        <f>I167-(SUM(O167:O173))</f>
        <v>50</v>
      </c>
      <c r="G176" s="1"/>
      <c r="H176" s="133"/>
      <c r="I176" s="1"/>
      <c r="J176" s="1"/>
      <c r="K176" s="1"/>
      <c r="L176" s="1"/>
      <c r="M176" s="1"/>
      <c r="N176" s="10"/>
      <c r="O176" s="1" t="s">
        <v>25</v>
      </c>
      <c r="P176" s="16" t="s">
        <v>26</v>
      </c>
      <c r="Q176" t="s">
        <v>29</v>
      </c>
      <c r="R176" t="s">
        <v>30</v>
      </c>
    </row>
    <row r="177" spans="2:18" x14ac:dyDescent="0.25">
      <c r="B177" s="8"/>
      <c r="C177" s="149" t="str">
        <f>'Return Profiles'!$C$5</f>
        <v>Micro-insurance</v>
      </c>
      <c r="D177" s="99">
        <f>IF(E167&gt;0,E167*D167,0)</f>
        <v>0</v>
      </c>
      <c r="E177" s="99">
        <f t="shared" ref="E177:E185" si="75">F177-D177</f>
        <v>0</v>
      </c>
      <c r="F177" s="131">
        <f>R177*D167</f>
        <v>0</v>
      </c>
      <c r="G177" s="1"/>
      <c r="H177" s="134"/>
      <c r="I177" s="1"/>
      <c r="J177" s="1"/>
      <c r="K177" s="1"/>
      <c r="L177" s="1"/>
      <c r="M177" s="1"/>
      <c r="N177" s="10"/>
      <c r="O177" s="1" t="str">
        <f>'Round 1'!Q177</f>
        <v>Not Held</v>
      </c>
      <c r="P177" s="1">
        <f>'Round 1'!R177</f>
        <v>0</v>
      </c>
      <c r="Q177" t="str">
        <f>IF(R177&gt;0,"Held","Not Held")</f>
        <v>Not Held</v>
      </c>
      <c r="R177">
        <f>L167+E167-G167</f>
        <v>0</v>
      </c>
    </row>
    <row r="178" spans="2:18" ht="30" x14ac:dyDescent="0.25">
      <c r="B178" s="8"/>
      <c r="C178" s="150" t="str">
        <f>'Return Profiles'!$G$5</f>
        <v>Micro-insurance (add-on)</v>
      </c>
      <c r="D178" s="99">
        <f t="shared" ref="D178:D183" si="76">IF(E168&gt;0,E168*D168,0)</f>
        <v>0</v>
      </c>
      <c r="E178" s="99">
        <f t="shared" si="75"/>
        <v>0</v>
      </c>
      <c r="F178" s="131">
        <f t="shared" ref="F178:F183" si="77">R178*D168</f>
        <v>0</v>
      </c>
      <c r="G178" s="1"/>
      <c r="H178" s="134"/>
      <c r="I178" s="1"/>
      <c r="J178" s="1"/>
      <c r="K178" s="1"/>
      <c r="L178" s="1"/>
      <c r="M178" s="1"/>
      <c r="N178" s="10"/>
      <c r="O178" s="1" t="str">
        <f>'Round 1'!Q178</f>
        <v>Not Held</v>
      </c>
      <c r="P178" s="1">
        <f>'Round 1'!R178</f>
        <v>0</v>
      </c>
      <c r="Q178" t="str">
        <f t="shared" ref="Q178:Q183" si="78">IF(R178&gt;0,"Held","Not Held")</f>
        <v>Not Held</v>
      </c>
      <c r="R178">
        <f t="shared" ref="R178:R183" si="79">L168+E168-G168</f>
        <v>0</v>
      </c>
    </row>
    <row r="179" spans="2:18" x14ac:dyDescent="0.25">
      <c r="B179" s="8"/>
      <c r="C179" s="149" t="str">
        <f>'Return Profiles'!$D$5</f>
        <v>Social Impact Bond</v>
      </c>
      <c r="D179" s="99">
        <f t="shared" si="76"/>
        <v>0</v>
      </c>
      <c r="E179" s="99">
        <f t="shared" si="75"/>
        <v>0</v>
      </c>
      <c r="F179" s="131">
        <f t="shared" si="77"/>
        <v>0</v>
      </c>
      <c r="G179" s="1"/>
      <c r="H179" s="134"/>
      <c r="I179" s="1"/>
      <c r="J179" s="1"/>
      <c r="K179" s="1"/>
      <c r="L179" s="1"/>
      <c r="M179" s="1"/>
      <c r="N179" s="10"/>
      <c r="O179" s="1" t="str">
        <f>'Round 1'!Q179</f>
        <v>Not Held</v>
      </c>
      <c r="P179" s="1">
        <f>'Round 1'!R179</f>
        <v>0</v>
      </c>
      <c r="Q179" t="str">
        <f t="shared" si="78"/>
        <v>Not Held</v>
      </c>
      <c r="R179">
        <f t="shared" si="79"/>
        <v>0</v>
      </c>
    </row>
    <row r="180" spans="2:18" x14ac:dyDescent="0.25">
      <c r="B180" s="8"/>
      <c r="C180" s="149" t="str">
        <f>'Return Profiles'!$E$5</f>
        <v>Education Finance</v>
      </c>
      <c r="D180" s="99">
        <f t="shared" si="76"/>
        <v>0</v>
      </c>
      <c r="E180" s="99">
        <f t="shared" si="75"/>
        <v>0</v>
      </c>
      <c r="F180" s="131">
        <f t="shared" si="77"/>
        <v>0</v>
      </c>
      <c r="G180" s="1"/>
      <c r="H180" s="134"/>
      <c r="I180" s="1"/>
      <c r="J180" s="1"/>
      <c r="K180" s="1"/>
      <c r="L180" s="1"/>
      <c r="M180" s="1"/>
      <c r="N180" s="10"/>
      <c r="O180" s="1" t="str">
        <f>'Round 1'!Q180</f>
        <v>Not Held</v>
      </c>
      <c r="P180" s="1">
        <f>'Round 1'!R180</f>
        <v>0</v>
      </c>
      <c r="Q180" t="str">
        <f t="shared" si="78"/>
        <v>Not Held</v>
      </c>
      <c r="R180">
        <f t="shared" si="79"/>
        <v>0</v>
      </c>
    </row>
    <row r="181" spans="2:18" ht="30" x14ac:dyDescent="0.25">
      <c r="B181" s="8"/>
      <c r="C181" s="151" t="str">
        <f>'Return Profiles'!$H$5</f>
        <v>Education Finance (add-on 1)</v>
      </c>
      <c r="D181" s="99">
        <f t="shared" si="76"/>
        <v>0</v>
      </c>
      <c r="E181" s="99">
        <f t="shared" si="75"/>
        <v>0</v>
      </c>
      <c r="F181" s="131">
        <f t="shared" si="77"/>
        <v>0</v>
      </c>
      <c r="G181" s="1"/>
      <c r="H181" s="134"/>
      <c r="I181" s="1"/>
      <c r="J181" s="1"/>
      <c r="K181" s="1"/>
      <c r="L181" s="1"/>
      <c r="M181" s="1"/>
      <c r="N181" s="10"/>
      <c r="O181" s="1" t="str">
        <f>'Round 1'!Q181</f>
        <v>Not Held</v>
      </c>
      <c r="P181" s="1">
        <f>'Round 1'!R181</f>
        <v>0</v>
      </c>
      <c r="Q181" t="str">
        <f t="shared" si="78"/>
        <v>Not Held</v>
      </c>
      <c r="R181">
        <f t="shared" si="79"/>
        <v>0</v>
      </c>
    </row>
    <row r="182" spans="2:18" ht="30" x14ac:dyDescent="0.25">
      <c r="B182" s="8"/>
      <c r="C182" s="151" t="str">
        <f>'Return Profiles'!$I$5</f>
        <v>Education Finance (add-on 2)</v>
      </c>
      <c r="D182" s="99">
        <f t="shared" si="76"/>
        <v>0</v>
      </c>
      <c r="E182" s="99">
        <f t="shared" si="75"/>
        <v>0</v>
      </c>
      <c r="F182" s="131">
        <f t="shared" si="77"/>
        <v>0</v>
      </c>
      <c r="G182" s="1"/>
      <c r="H182" s="134"/>
      <c r="I182" s="1"/>
      <c r="J182" s="1"/>
      <c r="K182" s="1"/>
      <c r="L182" s="1"/>
      <c r="M182" s="1"/>
      <c r="N182" s="10"/>
      <c r="O182" s="1" t="str">
        <f>'Round 1'!Q182</f>
        <v>Not Held</v>
      </c>
      <c r="P182" s="1">
        <f>'Round 1'!R182</f>
        <v>0</v>
      </c>
      <c r="Q182" t="str">
        <f t="shared" si="78"/>
        <v>Not Held</v>
      </c>
      <c r="R182">
        <f t="shared" si="79"/>
        <v>0</v>
      </c>
    </row>
    <row r="183" spans="2:18" x14ac:dyDescent="0.25">
      <c r="B183" s="8"/>
      <c r="C183" s="167" t="str">
        <f>'Return Profiles'!$F$5</f>
        <v>Large Cap ETF</v>
      </c>
      <c r="D183" s="99">
        <f t="shared" si="76"/>
        <v>0</v>
      </c>
      <c r="E183" s="99">
        <f t="shared" si="75"/>
        <v>0</v>
      </c>
      <c r="F183" s="131">
        <f t="shared" si="77"/>
        <v>0</v>
      </c>
      <c r="G183" s="1"/>
      <c r="H183" s="134"/>
      <c r="I183" s="1"/>
      <c r="J183" s="1"/>
      <c r="K183" s="1"/>
      <c r="L183" s="1"/>
      <c r="M183" s="1"/>
      <c r="N183" s="10"/>
      <c r="O183" s="1" t="str">
        <f>'Round 1'!Q183</f>
        <v>Not Held</v>
      </c>
      <c r="P183" s="1">
        <f>'Round 1'!R183</f>
        <v>0</v>
      </c>
      <c r="Q183" t="str">
        <f t="shared" si="78"/>
        <v>Not Held</v>
      </c>
      <c r="R183">
        <f t="shared" si="79"/>
        <v>0</v>
      </c>
    </row>
    <row r="184" spans="2:18" x14ac:dyDescent="0.25">
      <c r="B184" s="8"/>
      <c r="C184" s="120" t="s">
        <v>4</v>
      </c>
      <c r="D184" s="128">
        <f>SUM(D177:D183)</f>
        <v>0</v>
      </c>
      <c r="E184" s="128">
        <f t="shared" si="75"/>
        <v>0</v>
      </c>
      <c r="F184" s="130">
        <f>SUM(F177:F183)</f>
        <v>0</v>
      </c>
      <c r="G184" s="1"/>
      <c r="H184" s="133"/>
      <c r="I184" s="1"/>
      <c r="J184" s="1"/>
      <c r="K184" s="1"/>
      <c r="L184" s="1"/>
      <c r="M184" s="1"/>
      <c r="N184" s="10"/>
    </row>
    <row r="185" spans="2:18" ht="15.75" thickBot="1" x14ac:dyDescent="0.3">
      <c r="B185" s="8"/>
      <c r="C185" s="153" t="s">
        <v>6</v>
      </c>
      <c r="D185" s="129">
        <f>SUM(D184,D176)</f>
        <v>50</v>
      </c>
      <c r="E185" s="129">
        <f t="shared" si="75"/>
        <v>0</v>
      </c>
      <c r="F185" s="132">
        <f>SUM(F184,F176)</f>
        <v>50</v>
      </c>
      <c r="G185" s="1"/>
      <c r="H185" s="133"/>
      <c r="I185" s="1"/>
      <c r="J185" s="1"/>
      <c r="K185" s="1"/>
      <c r="L185" s="1"/>
      <c r="M185" s="1"/>
      <c r="N185" s="10"/>
    </row>
    <row r="186" spans="2:18" ht="15.75" thickBot="1" x14ac:dyDescent="0.3">
      <c r="B186" s="13"/>
      <c r="C186" s="145" t="s">
        <v>126</v>
      </c>
      <c r="D186" s="14"/>
      <c r="E186" s="14"/>
      <c r="F186" s="154" t="str">
        <f>IF(OR(H167="Error",H169="Error",H170="Error",H173="Error",M167="Error",M169="Error",M170="Error",M173="Error",F176&lt;0),"Error","Ok")</f>
        <v>Ok</v>
      </c>
      <c r="G186" s="14"/>
      <c r="H186" s="137"/>
      <c r="I186" s="14"/>
      <c r="J186" s="14"/>
      <c r="K186" s="14"/>
      <c r="L186" s="14"/>
      <c r="M186" s="14"/>
      <c r="N186" s="15"/>
    </row>
    <row r="187" spans="2:18" ht="15.75" thickBot="1" x14ac:dyDescent="0.3"/>
    <row r="188" spans="2:18" x14ac:dyDescent="0.25">
      <c r="B188" s="5" t="s">
        <v>16</v>
      </c>
      <c r="C188" s="6"/>
      <c r="D188" s="21"/>
      <c r="E188" s="20" t="s">
        <v>21</v>
      </c>
      <c r="F188" s="6"/>
      <c r="G188" s="6"/>
      <c r="H188" s="157"/>
      <c r="I188" s="19"/>
      <c r="J188" s="20" t="s">
        <v>24</v>
      </c>
      <c r="K188" s="6"/>
      <c r="L188" s="6"/>
      <c r="M188" s="6"/>
      <c r="N188" s="19"/>
      <c r="O188" t="s">
        <v>5</v>
      </c>
      <c r="P188" t="s">
        <v>124</v>
      </c>
    </row>
    <row r="189" spans="2:18" ht="45" x14ac:dyDescent="0.25">
      <c r="B189" s="8"/>
      <c r="C189" s="1"/>
      <c r="D189" s="17" t="s">
        <v>27</v>
      </c>
      <c r="E189" s="30" t="s">
        <v>28</v>
      </c>
      <c r="F189" s="17" t="s">
        <v>132</v>
      </c>
      <c r="G189" s="17" t="s">
        <v>18</v>
      </c>
      <c r="H189" s="40" t="s">
        <v>125</v>
      </c>
      <c r="I189" s="155" t="s">
        <v>22</v>
      </c>
      <c r="J189" s="30" t="s">
        <v>23</v>
      </c>
      <c r="K189" s="39" t="s">
        <v>133</v>
      </c>
      <c r="L189" s="39" t="s">
        <v>20</v>
      </c>
      <c r="M189" s="39" t="s">
        <v>31</v>
      </c>
      <c r="N189" s="58" t="s">
        <v>34</v>
      </c>
    </row>
    <row r="190" spans="2:18" x14ac:dyDescent="0.25">
      <c r="B190" s="8"/>
      <c r="C190" s="93" t="str">
        <f>'Return Profiles'!$C$5</f>
        <v>Micro-insurance</v>
      </c>
      <c r="D190" s="126">
        <f>'Return Profiles'!$C$26</f>
        <v>39.070642248000013</v>
      </c>
      <c r="E190" s="31">
        <f>IF(O200="Held",P200,0)</f>
        <v>0</v>
      </c>
      <c r="F190" s="22"/>
      <c r="G190" s="138"/>
      <c r="H190" s="33" t="str">
        <f>IF(G190&gt;E190,"Error","Ok")</f>
        <v>Ok</v>
      </c>
      <c r="I190" s="197">
        <f>SUM(D199+SUM(P190:P196))</f>
        <v>50</v>
      </c>
      <c r="J190" s="28">
        <f>INT(I190/D190)</f>
        <v>1</v>
      </c>
      <c r="K190" s="24"/>
      <c r="L190" s="24"/>
      <c r="M190" s="56" t="str">
        <f>IF(L190&gt;J190,"Error","Ok")</f>
        <v>Ok</v>
      </c>
      <c r="N190" s="197">
        <f>I190-SUMPRODUCT(D190:D196,L190:L196)</f>
        <v>50</v>
      </c>
      <c r="O190" s="95">
        <f>IF(AND(K190="Buy",L190&lt;=J190),L190*D190,0)</f>
        <v>0</v>
      </c>
      <c r="P190" s="95">
        <f>IF(AND(E190&gt;0,F190="Sell"),G190*D190,0)</f>
        <v>0</v>
      </c>
    </row>
    <row r="191" spans="2:18" ht="30" x14ac:dyDescent="0.25">
      <c r="B191" s="11"/>
      <c r="C191" s="146" t="str">
        <f>'Return Profiles'!$G$5</f>
        <v>Micro-insurance (add-on)</v>
      </c>
      <c r="D191" s="126">
        <f>'Return Profiles'!$G$26</f>
        <v>23.20987499999999</v>
      </c>
      <c r="E191" s="31">
        <f t="shared" ref="E191:E196" si="80">IF(O201="Held",P201,0)</f>
        <v>0</v>
      </c>
      <c r="F191" s="22"/>
      <c r="G191" s="138"/>
      <c r="H191" s="33" t="str">
        <f t="shared" ref="H191:H195" si="81">IF(G191&gt;E191,"Error","Ok")</f>
        <v>Ok</v>
      </c>
      <c r="I191" s="198"/>
      <c r="J191" s="28">
        <f>IF('Round 1'!E190&gt;0,INT(I190/D191),0)</f>
        <v>0</v>
      </c>
      <c r="K191" s="24"/>
      <c r="L191" s="24"/>
      <c r="M191" s="56" t="str">
        <f>IF(L191&gt;J191,"Error","Ok")</f>
        <v>Ok</v>
      </c>
      <c r="N191" s="200"/>
      <c r="O191" s="95">
        <f>IF(AND(K191="Buy",L191&lt;=J191),L191*D191,0)</f>
        <v>0</v>
      </c>
      <c r="P191" s="95">
        <f>IF(AND(E191&gt;0,F191="Sell"),G191*D191,0)</f>
        <v>0</v>
      </c>
    </row>
    <row r="192" spans="2:18" x14ac:dyDescent="0.25">
      <c r="B192" s="8"/>
      <c r="C192" s="93" t="str">
        <f>'Return Profiles'!$D$5</f>
        <v>Social Impact Bond</v>
      </c>
      <c r="D192" s="126">
        <f>'Return Profiles'!$D$26</f>
        <v>34.897375967999999</v>
      </c>
      <c r="E192" s="31">
        <f t="shared" si="80"/>
        <v>0</v>
      </c>
      <c r="F192" s="22"/>
      <c r="G192" s="138"/>
      <c r="H192" s="33" t="str">
        <f t="shared" si="81"/>
        <v>Ok</v>
      </c>
      <c r="I192" s="198"/>
      <c r="J192" s="28">
        <f>INT(I190/D192)</f>
        <v>1</v>
      </c>
      <c r="K192" s="24"/>
      <c r="L192" s="24"/>
      <c r="M192" s="56" t="str">
        <f>IF(L192&gt;J192,"Error","Ok")</f>
        <v>Ok</v>
      </c>
      <c r="N192" s="200"/>
      <c r="O192" s="95">
        <f>IF(AND(K192="Buy",L192&lt;=J192),L192*D192,0)</f>
        <v>0</v>
      </c>
      <c r="P192" s="95">
        <f>IF(AND(E192&gt;0,F192="Sell"),G192*D192,0)</f>
        <v>0</v>
      </c>
    </row>
    <row r="193" spans="2:18" x14ac:dyDescent="0.25">
      <c r="B193" s="8"/>
      <c r="C193" s="93" t="str">
        <f>'Return Profiles'!$E$5</f>
        <v>Education Finance</v>
      </c>
      <c r="D193" s="126">
        <f>'Return Profiles'!$E$26</f>
        <v>39.742826815999997</v>
      </c>
      <c r="E193" s="31">
        <f t="shared" si="80"/>
        <v>0</v>
      </c>
      <c r="F193" s="22"/>
      <c r="G193" s="138"/>
      <c r="H193" s="33" t="str">
        <f t="shared" si="81"/>
        <v>Ok</v>
      </c>
      <c r="I193" s="198"/>
      <c r="J193" s="28">
        <f>INT(I190/D193)</f>
        <v>1</v>
      </c>
      <c r="K193" s="24"/>
      <c r="L193" s="24"/>
      <c r="M193" s="56" t="str">
        <f>IF(L193&gt;J193,"Error","Ok")</f>
        <v>Ok</v>
      </c>
      <c r="N193" s="200"/>
      <c r="O193" s="95">
        <f>IF(AND(K193="Buy",L193&lt;=J193),L193*D193,0)</f>
        <v>0</v>
      </c>
      <c r="P193" s="95">
        <f>IF(AND(E193&gt;0,F193="Sell"),G193*D193,0)</f>
        <v>0</v>
      </c>
    </row>
    <row r="194" spans="2:18" ht="30" x14ac:dyDescent="0.25">
      <c r="B194" s="11"/>
      <c r="C194" s="147" t="str">
        <f>'Return Profiles'!$H$5</f>
        <v>Education Finance (add-on 1)</v>
      </c>
      <c r="D194" s="142">
        <f>'Return Profiles'!$H$26</f>
        <v>11.200000000000001</v>
      </c>
      <c r="E194" s="31">
        <f t="shared" si="80"/>
        <v>0</v>
      </c>
      <c r="F194" s="52"/>
      <c r="G194" s="139"/>
      <c r="H194" s="33" t="str">
        <f t="shared" si="81"/>
        <v>Ok</v>
      </c>
      <c r="I194" s="198"/>
      <c r="J194" s="53">
        <f>IF('Round 1'!E193&gt;0,INT(I190/D194),0)</f>
        <v>0</v>
      </c>
      <c r="K194" s="54"/>
      <c r="L194" s="54"/>
      <c r="M194" s="56" t="str">
        <f t="shared" ref="M194:M195" si="82">IF(L194&gt;J194,"Error","Ok")</f>
        <v>Ok</v>
      </c>
      <c r="N194" s="200"/>
      <c r="O194" s="95">
        <f t="shared" ref="O194:O195" si="83">IF(AND(K194="Buy",L194&lt;=J194),L194*D194,0)</f>
        <v>0</v>
      </c>
      <c r="P194" s="95">
        <f t="shared" ref="P194:P195" si="84">IF(AND(E194&gt;0,F194="Sell"),G194*D194,0)</f>
        <v>0</v>
      </c>
    </row>
    <row r="195" spans="2:18" ht="30" x14ac:dyDescent="0.25">
      <c r="B195" s="11"/>
      <c r="C195" s="147" t="str">
        <f>'Return Profiles'!$I$5</f>
        <v>Education Finance (add-on 2)</v>
      </c>
      <c r="D195" s="142">
        <f>'Return Profiles'!$I$26</f>
        <v>13.200000000000001</v>
      </c>
      <c r="E195" s="31">
        <f t="shared" si="80"/>
        <v>0</v>
      </c>
      <c r="F195" s="52"/>
      <c r="G195" s="139"/>
      <c r="H195" s="33" t="str">
        <f t="shared" si="81"/>
        <v>Ok</v>
      </c>
      <c r="I195" s="198"/>
      <c r="J195" s="53">
        <f>IF('Round 1'!E193&gt;0,INT(I190/D195),0)</f>
        <v>0</v>
      </c>
      <c r="K195" s="54"/>
      <c r="L195" s="54"/>
      <c r="M195" s="56" t="str">
        <f t="shared" si="82"/>
        <v>Ok</v>
      </c>
      <c r="N195" s="200"/>
      <c r="O195" s="95">
        <f t="shared" si="83"/>
        <v>0</v>
      </c>
      <c r="P195" s="95">
        <f t="shared" si="84"/>
        <v>0</v>
      </c>
    </row>
    <row r="196" spans="2:18" ht="15.75" thickBot="1" x14ac:dyDescent="0.3">
      <c r="B196" s="55"/>
      <c r="C196" s="114" t="str">
        <f>'Return Profiles'!$F$5</f>
        <v>Large Cap ETF</v>
      </c>
      <c r="D196" s="127">
        <f>'Return Profiles'!$F$26</f>
        <v>14.9328144</v>
      </c>
      <c r="E196" s="158">
        <f t="shared" si="80"/>
        <v>0</v>
      </c>
      <c r="F196" s="23"/>
      <c r="G196" s="140"/>
      <c r="H196" s="34" t="str">
        <f>IF(G196&gt;E196,"Error","Ok")</f>
        <v>Ok</v>
      </c>
      <c r="I196" s="199"/>
      <c r="J196" s="29">
        <f>INT(I190/D196)</f>
        <v>3</v>
      </c>
      <c r="K196" s="27"/>
      <c r="L196" s="27"/>
      <c r="M196" s="56" t="str">
        <f>IF(L196&gt;J196,"Error","Ok")</f>
        <v>Ok</v>
      </c>
      <c r="N196" s="201"/>
      <c r="O196" s="95">
        <f>IF(AND(K196="Buy",L196&lt;=J196),L196*D196,0)</f>
        <v>0</v>
      </c>
      <c r="P196" s="95">
        <f>IF(AND(E196&gt;0,F196="Sell"),G196*D196,0)</f>
        <v>0</v>
      </c>
    </row>
    <row r="197" spans="2:18" ht="15.75" thickBot="1" x14ac:dyDescent="0.3">
      <c r="B197" s="8"/>
      <c r="C197" s="143"/>
      <c r="D197" s="1"/>
      <c r="E197" s="1"/>
      <c r="F197" s="1"/>
      <c r="G197" s="1"/>
      <c r="H197" s="1"/>
      <c r="I197" s="1"/>
      <c r="J197" s="1"/>
      <c r="K197" s="1"/>
      <c r="L197" s="1"/>
      <c r="M197" s="1"/>
      <c r="N197" s="10"/>
    </row>
    <row r="198" spans="2:18" x14ac:dyDescent="0.25">
      <c r="B198" s="8"/>
      <c r="C198" s="144"/>
      <c r="D198" s="50" t="s">
        <v>128</v>
      </c>
      <c r="E198" s="50" t="s">
        <v>129</v>
      </c>
      <c r="F198" s="36" t="s">
        <v>7</v>
      </c>
      <c r="G198" s="1"/>
      <c r="H198" s="12"/>
      <c r="I198" s="16"/>
      <c r="J198" s="16"/>
      <c r="K198" s="16"/>
      <c r="L198" s="16"/>
      <c r="M198" s="16"/>
      <c r="N198" s="59"/>
      <c r="O198" s="12"/>
      <c r="P198" s="1"/>
    </row>
    <row r="199" spans="2:18" x14ac:dyDescent="0.25">
      <c r="B199" s="8"/>
      <c r="C199" s="120" t="s">
        <v>0</v>
      </c>
      <c r="D199" s="128">
        <f>'Round 1'!F199</f>
        <v>50</v>
      </c>
      <c r="E199" s="128">
        <f>F199-D199</f>
        <v>0</v>
      </c>
      <c r="F199" s="130">
        <f>I190-(SUM(O190:O196))</f>
        <v>50</v>
      </c>
      <c r="G199" s="1"/>
      <c r="H199" s="133"/>
      <c r="I199" s="1"/>
      <c r="J199" s="1"/>
      <c r="K199" s="1"/>
      <c r="L199" s="1"/>
      <c r="M199" s="1"/>
      <c r="N199" s="10"/>
      <c r="O199" s="1" t="s">
        <v>25</v>
      </c>
      <c r="P199" s="16" t="s">
        <v>26</v>
      </c>
      <c r="Q199" t="s">
        <v>29</v>
      </c>
      <c r="R199" t="s">
        <v>30</v>
      </c>
    </row>
    <row r="200" spans="2:18" x14ac:dyDescent="0.25">
      <c r="B200" s="8"/>
      <c r="C200" s="149" t="str">
        <f>'Return Profiles'!$C$5</f>
        <v>Micro-insurance</v>
      </c>
      <c r="D200" s="99">
        <f>IF(E190&gt;0,E190*D190,0)</f>
        <v>0</v>
      </c>
      <c r="E200" s="99">
        <f t="shared" ref="E200:E208" si="85">F200-D200</f>
        <v>0</v>
      </c>
      <c r="F200" s="131">
        <f>R200*D190</f>
        <v>0</v>
      </c>
      <c r="G200" s="1"/>
      <c r="H200" s="134"/>
      <c r="I200" s="1"/>
      <c r="J200" s="1"/>
      <c r="K200" s="1"/>
      <c r="L200" s="1"/>
      <c r="M200" s="1"/>
      <c r="N200" s="10"/>
      <c r="O200" s="1" t="str">
        <f>'Round 1'!Q200</f>
        <v>Not Held</v>
      </c>
      <c r="P200" s="1">
        <f>'Round 1'!R200</f>
        <v>0</v>
      </c>
      <c r="Q200" t="str">
        <f>IF(R200&gt;0,"Held","Not Held")</f>
        <v>Not Held</v>
      </c>
      <c r="R200">
        <f>L190+E190-G190</f>
        <v>0</v>
      </c>
    </row>
    <row r="201" spans="2:18" ht="30" x14ac:dyDescent="0.25">
      <c r="B201" s="8"/>
      <c r="C201" s="150" t="str">
        <f>'Return Profiles'!$G$5</f>
        <v>Micro-insurance (add-on)</v>
      </c>
      <c r="D201" s="99">
        <f t="shared" ref="D201:D206" si="86">IF(E191&gt;0,E191*D191,0)</f>
        <v>0</v>
      </c>
      <c r="E201" s="99">
        <f t="shared" si="85"/>
        <v>0</v>
      </c>
      <c r="F201" s="131">
        <f t="shared" ref="F201:F206" si="87">R201*D191</f>
        <v>0</v>
      </c>
      <c r="G201" s="1"/>
      <c r="H201" s="134"/>
      <c r="I201" s="1"/>
      <c r="J201" s="1"/>
      <c r="K201" s="1"/>
      <c r="L201" s="1"/>
      <c r="M201" s="1"/>
      <c r="N201" s="10"/>
      <c r="O201" s="1" t="str">
        <f>'Round 1'!Q201</f>
        <v>Not Held</v>
      </c>
      <c r="P201" s="1">
        <f>'Round 1'!R201</f>
        <v>0</v>
      </c>
      <c r="Q201" t="str">
        <f t="shared" ref="Q201:Q206" si="88">IF(R201&gt;0,"Held","Not Held")</f>
        <v>Not Held</v>
      </c>
      <c r="R201">
        <f t="shared" ref="R201:R206" si="89">L191+E191-G191</f>
        <v>0</v>
      </c>
    </row>
    <row r="202" spans="2:18" x14ac:dyDescent="0.25">
      <c r="B202" s="8"/>
      <c r="C202" s="149" t="str">
        <f>'Return Profiles'!$D$5</f>
        <v>Social Impact Bond</v>
      </c>
      <c r="D202" s="99">
        <f t="shared" si="86"/>
        <v>0</v>
      </c>
      <c r="E202" s="99">
        <f t="shared" si="85"/>
        <v>0</v>
      </c>
      <c r="F202" s="131">
        <f t="shared" si="87"/>
        <v>0</v>
      </c>
      <c r="G202" s="1"/>
      <c r="H202" s="134"/>
      <c r="I202" s="1"/>
      <c r="J202" s="1"/>
      <c r="K202" s="1"/>
      <c r="L202" s="1"/>
      <c r="M202" s="1"/>
      <c r="N202" s="10"/>
      <c r="O202" s="1" t="str">
        <f>'Round 1'!Q202</f>
        <v>Not Held</v>
      </c>
      <c r="P202" s="1">
        <f>'Round 1'!R202</f>
        <v>0</v>
      </c>
      <c r="Q202" t="str">
        <f t="shared" si="88"/>
        <v>Not Held</v>
      </c>
      <c r="R202">
        <f t="shared" si="89"/>
        <v>0</v>
      </c>
    </row>
    <row r="203" spans="2:18" x14ac:dyDescent="0.25">
      <c r="B203" s="8"/>
      <c r="C203" s="149" t="str">
        <f>'Return Profiles'!$E$5</f>
        <v>Education Finance</v>
      </c>
      <c r="D203" s="99">
        <f t="shared" si="86"/>
        <v>0</v>
      </c>
      <c r="E203" s="99">
        <f t="shared" si="85"/>
        <v>0</v>
      </c>
      <c r="F203" s="131">
        <f t="shared" si="87"/>
        <v>0</v>
      </c>
      <c r="G203" s="1"/>
      <c r="H203" s="134"/>
      <c r="I203" s="1"/>
      <c r="J203" s="1"/>
      <c r="K203" s="1"/>
      <c r="L203" s="1"/>
      <c r="M203" s="1"/>
      <c r="N203" s="10"/>
      <c r="O203" s="1" t="str">
        <f>'Round 1'!Q203</f>
        <v>Not Held</v>
      </c>
      <c r="P203" s="1">
        <f>'Round 1'!R203</f>
        <v>0</v>
      </c>
      <c r="Q203" t="str">
        <f t="shared" si="88"/>
        <v>Not Held</v>
      </c>
      <c r="R203">
        <f t="shared" si="89"/>
        <v>0</v>
      </c>
    </row>
    <row r="204" spans="2:18" ht="30" x14ac:dyDescent="0.25">
      <c r="B204" s="8"/>
      <c r="C204" s="151" t="str">
        <f>'Return Profiles'!$H$5</f>
        <v>Education Finance (add-on 1)</v>
      </c>
      <c r="D204" s="99">
        <f t="shared" si="86"/>
        <v>0</v>
      </c>
      <c r="E204" s="99">
        <f t="shared" si="85"/>
        <v>0</v>
      </c>
      <c r="F204" s="131">
        <f t="shared" si="87"/>
        <v>0</v>
      </c>
      <c r="G204" s="1"/>
      <c r="H204" s="134"/>
      <c r="I204" s="1"/>
      <c r="J204" s="1"/>
      <c r="K204" s="1"/>
      <c r="L204" s="1"/>
      <c r="M204" s="1"/>
      <c r="N204" s="10"/>
      <c r="O204" s="1" t="str">
        <f>'Round 1'!Q204</f>
        <v>Not Held</v>
      </c>
      <c r="P204" s="1">
        <f>'Round 1'!R204</f>
        <v>0</v>
      </c>
      <c r="Q204" t="str">
        <f t="shared" si="88"/>
        <v>Not Held</v>
      </c>
      <c r="R204">
        <f t="shared" si="89"/>
        <v>0</v>
      </c>
    </row>
    <row r="205" spans="2:18" ht="30" x14ac:dyDescent="0.25">
      <c r="B205" s="8"/>
      <c r="C205" s="151" t="str">
        <f>'Return Profiles'!$I$5</f>
        <v>Education Finance (add-on 2)</v>
      </c>
      <c r="D205" s="99">
        <f t="shared" si="86"/>
        <v>0</v>
      </c>
      <c r="E205" s="99">
        <f t="shared" si="85"/>
        <v>0</v>
      </c>
      <c r="F205" s="131">
        <f t="shared" si="87"/>
        <v>0</v>
      </c>
      <c r="G205" s="1"/>
      <c r="H205" s="134"/>
      <c r="I205" s="1"/>
      <c r="J205" s="1"/>
      <c r="K205" s="1"/>
      <c r="L205" s="1"/>
      <c r="M205" s="1"/>
      <c r="N205" s="10"/>
      <c r="O205" s="1" t="str">
        <f>'Round 1'!Q205</f>
        <v>Not Held</v>
      </c>
      <c r="P205" s="1">
        <f>'Round 1'!R205</f>
        <v>0</v>
      </c>
      <c r="Q205" t="str">
        <f t="shared" si="88"/>
        <v>Not Held</v>
      </c>
      <c r="R205">
        <f t="shared" si="89"/>
        <v>0</v>
      </c>
    </row>
    <row r="206" spans="2:18" x14ac:dyDescent="0.25">
      <c r="B206" s="8"/>
      <c r="C206" s="167" t="str">
        <f>'Return Profiles'!$F$5</f>
        <v>Large Cap ETF</v>
      </c>
      <c r="D206" s="99">
        <f t="shared" si="86"/>
        <v>0</v>
      </c>
      <c r="E206" s="99">
        <f t="shared" si="85"/>
        <v>0</v>
      </c>
      <c r="F206" s="131">
        <f t="shared" si="87"/>
        <v>0</v>
      </c>
      <c r="G206" s="1"/>
      <c r="H206" s="134"/>
      <c r="I206" s="1"/>
      <c r="J206" s="1"/>
      <c r="K206" s="1"/>
      <c r="L206" s="1"/>
      <c r="M206" s="1"/>
      <c r="N206" s="10"/>
      <c r="O206" s="1" t="str">
        <f>'Round 1'!Q206</f>
        <v>Not Held</v>
      </c>
      <c r="P206" s="1">
        <f>'Round 1'!R206</f>
        <v>0</v>
      </c>
      <c r="Q206" t="str">
        <f t="shared" si="88"/>
        <v>Not Held</v>
      </c>
      <c r="R206">
        <f t="shared" si="89"/>
        <v>0</v>
      </c>
    </row>
    <row r="207" spans="2:18" x14ac:dyDescent="0.25">
      <c r="B207" s="8"/>
      <c r="C207" s="120" t="s">
        <v>4</v>
      </c>
      <c r="D207" s="128">
        <f>SUM(D200:D206)</f>
        <v>0</v>
      </c>
      <c r="E207" s="128">
        <f t="shared" si="85"/>
        <v>0</v>
      </c>
      <c r="F207" s="130">
        <f>SUM(F200:F206)</f>
        <v>0</v>
      </c>
      <c r="G207" s="1"/>
      <c r="H207" s="133"/>
      <c r="I207" s="1"/>
      <c r="J207" s="1"/>
      <c r="K207" s="1"/>
      <c r="L207" s="1"/>
      <c r="M207" s="1"/>
      <c r="N207" s="10"/>
    </row>
    <row r="208" spans="2:18" ht="15.75" thickBot="1" x14ac:dyDescent="0.3">
      <c r="B208" s="8"/>
      <c r="C208" s="153" t="s">
        <v>6</v>
      </c>
      <c r="D208" s="129">
        <f>SUM(D207,D199)</f>
        <v>50</v>
      </c>
      <c r="E208" s="129">
        <f t="shared" si="85"/>
        <v>0</v>
      </c>
      <c r="F208" s="132">
        <f>SUM(F207,F199)</f>
        <v>50</v>
      </c>
      <c r="G208" s="1"/>
      <c r="H208" s="133"/>
      <c r="I208" s="1"/>
      <c r="J208" s="1"/>
      <c r="K208" s="1"/>
      <c r="L208" s="1"/>
      <c r="M208" s="1"/>
      <c r="N208" s="10"/>
    </row>
    <row r="209" spans="2:18" ht="15.75" thickBot="1" x14ac:dyDescent="0.3">
      <c r="B209" s="13"/>
      <c r="C209" s="145" t="s">
        <v>126</v>
      </c>
      <c r="D209" s="14"/>
      <c r="E209" s="14"/>
      <c r="F209" s="154" t="str">
        <f>IF(OR(H190="Error",H192="Error",H193="Error",H196="Error",M190="Error",M192="Error",M193="Error",M196="Error",F199&lt;0),"Error","Ok")</f>
        <v>Ok</v>
      </c>
      <c r="G209" s="14"/>
      <c r="H209" s="137"/>
      <c r="I209" s="14"/>
      <c r="J209" s="14"/>
      <c r="K209" s="14"/>
      <c r="L209" s="14"/>
      <c r="M209" s="14"/>
      <c r="N209" s="15"/>
    </row>
    <row r="210" spans="2:18" ht="15.75" thickBot="1" x14ac:dyDescent="0.3"/>
    <row r="211" spans="2:18" x14ac:dyDescent="0.25">
      <c r="B211" s="5" t="s">
        <v>17</v>
      </c>
      <c r="C211" s="6"/>
      <c r="D211" s="21"/>
      <c r="E211" s="20" t="s">
        <v>21</v>
      </c>
      <c r="F211" s="6"/>
      <c r="G211" s="6"/>
      <c r="H211" s="157"/>
      <c r="I211" s="19"/>
      <c r="J211" s="20" t="s">
        <v>24</v>
      </c>
      <c r="K211" s="6"/>
      <c r="L211" s="6"/>
      <c r="M211" s="6"/>
      <c r="N211" s="19"/>
      <c r="O211" t="s">
        <v>5</v>
      </c>
      <c r="P211" t="s">
        <v>124</v>
      </c>
    </row>
    <row r="212" spans="2:18" ht="45" x14ac:dyDescent="0.25">
      <c r="B212" s="8"/>
      <c r="C212" s="1"/>
      <c r="D212" s="17" t="s">
        <v>27</v>
      </c>
      <c r="E212" s="30" t="s">
        <v>28</v>
      </c>
      <c r="F212" s="17" t="s">
        <v>132</v>
      </c>
      <c r="G212" s="17" t="s">
        <v>18</v>
      </c>
      <c r="H212" s="40" t="s">
        <v>125</v>
      </c>
      <c r="I212" s="155" t="s">
        <v>22</v>
      </c>
      <c r="J212" s="30" t="s">
        <v>23</v>
      </c>
      <c r="K212" s="39" t="s">
        <v>133</v>
      </c>
      <c r="L212" s="39" t="s">
        <v>20</v>
      </c>
      <c r="M212" s="39" t="s">
        <v>31</v>
      </c>
      <c r="N212" s="58" t="s">
        <v>34</v>
      </c>
    </row>
    <row r="213" spans="2:18" x14ac:dyDescent="0.25">
      <c r="B213" s="8"/>
      <c r="C213" s="93" t="str">
        <f>'Return Profiles'!$C$5</f>
        <v>Micro-insurance</v>
      </c>
      <c r="D213" s="126">
        <f>'Return Profiles'!$C$26</f>
        <v>39.070642248000013</v>
      </c>
      <c r="E213" s="31">
        <f>IF(O223="Held",P223,0)</f>
        <v>0</v>
      </c>
      <c r="F213" s="22"/>
      <c r="G213" s="138"/>
      <c r="H213" s="33" t="str">
        <f>IF(G213&gt;E213,"Error","Ok")</f>
        <v>Ok</v>
      </c>
      <c r="I213" s="197">
        <f>SUM(D222+SUM(P213:P219))</f>
        <v>50</v>
      </c>
      <c r="J213" s="28">
        <f>INT(I213/D213)</f>
        <v>1</v>
      </c>
      <c r="K213" s="24"/>
      <c r="L213" s="24"/>
      <c r="M213" s="56" t="str">
        <f>IF(L213&gt;J213,"Error","Ok")</f>
        <v>Ok</v>
      </c>
      <c r="N213" s="197">
        <f>I213-SUMPRODUCT(D213:D219,L213:L219)</f>
        <v>50</v>
      </c>
      <c r="O213" s="95">
        <f>IF(AND(K213="Buy",L213&lt;=J213),L213*D213,0)</f>
        <v>0</v>
      </c>
      <c r="P213" s="95">
        <f>IF(AND(E213&gt;0,F213="Sell"),G213*D213,0)</f>
        <v>0</v>
      </c>
    </row>
    <row r="214" spans="2:18" ht="30" x14ac:dyDescent="0.25">
      <c r="B214" s="11"/>
      <c r="C214" s="146" t="str">
        <f>'Return Profiles'!$G$5</f>
        <v>Micro-insurance (add-on)</v>
      </c>
      <c r="D214" s="126">
        <f>'Return Profiles'!$G$26</f>
        <v>23.20987499999999</v>
      </c>
      <c r="E214" s="31">
        <f t="shared" ref="E214:E219" si="90">IF(O224="Held",P224,0)</f>
        <v>0</v>
      </c>
      <c r="F214" s="22"/>
      <c r="G214" s="138"/>
      <c r="H214" s="33" t="str">
        <f t="shared" ref="H214:H218" si="91">IF(G214&gt;E214,"Error","Ok")</f>
        <v>Ok</v>
      </c>
      <c r="I214" s="198"/>
      <c r="J214" s="28">
        <f>IF('Round 1'!E213&gt;0,INT(I213/D214),0)</f>
        <v>0</v>
      </c>
      <c r="K214" s="24"/>
      <c r="L214" s="24"/>
      <c r="M214" s="56" t="str">
        <f>IF(L214&gt;J214,"Error","Ok")</f>
        <v>Ok</v>
      </c>
      <c r="N214" s="200"/>
      <c r="O214" s="95">
        <f>IF(AND(K214="Buy",L214&lt;=J214),L214*D214,0)</f>
        <v>0</v>
      </c>
      <c r="P214" s="95">
        <f>IF(AND(E214&gt;0,F214="Sell"),G214*D214,0)</f>
        <v>0</v>
      </c>
    </row>
    <row r="215" spans="2:18" x14ac:dyDescent="0.25">
      <c r="B215" s="8"/>
      <c r="C215" s="93" t="str">
        <f>'Return Profiles'!$D$5</f>
        <v>Social Impact Bond</v>
      </c>
      <c r="D215" s="126">
        <f>'Return Profiles'!$D$26</f>
        <v>34.897375967999999</v>
      </c>
      <c r="E215" s="31">
        <f t="shared" si="90"/>
        <v>0</v>
      </c>
      <c r="F215" s="22"/>
      <c r="G215" s="138"/>
      <c r="H215" s="33" t="str">
        <f t="shared" si="91"/>
        <v>Ok</v>
      </c>
      <c r="I215" s="198"/>
      <c r="J215" s="28">
        <f>INT(I213/D215)</f>
        <v>1</v>
      </c>
      <c r="K215" s="24"/>
      <c r="L215" s="24"/>
      <c r="M215" s="56" t="str">
        <f>IF(L215&gt;J215,"Error","Ok")</f>
        <v>Ok</v>
      </c>
      <c r="N215" s="200"/>
      <c r="O215" s="95">
        <f>IF(AND(K215="Buy",L215&lt;=J215),L215*D215,0)</f>
        <v>0</v>
      </c>
      <c r="P215" s="95">
        <f>IF(AND(E215&gt;0,F215="Sell"),G215*D215,0)</f>
        <v>0</v>
      </c>
    </row>
    <row r="216" spans="2:18" x14ac:dyDescent="0.25">
      <c r="B216" s="8"/>
      <c r="C216" s="93" t="str">
        <f>'Return Profiles'!$E$5</f>
        <v>Education Finance</v>
      </c>
      <c r="D216" s="126">
        <f>'Return Profiles'!$E$26</f>
        <v>39.742826815999997</v>
      </c>
      <c r="E216" s="31">
        <f t="shared" si="90"/>
        <v>0</v>
      </c>
      <c r="F216" s="22"/>
      <c r="G216" s="138"/>
      <c r="H216" s="33" t="str">
        <f t="shared" si="91"/>
        <v>Ok</v>
      </c>
      <c r="I216" s="198"/>
      <c r="J216" s="28">
        <f>INT(I213/D216)</f>
        <v>1</v>
      </c>
      <c r="K216" s="24"/>
      <c r="L216" s="24"/>
      <c r="M216" s="56" t="str">
        <f>IF(L216&gt;J216,"Error","Ok")</f>
        <v>Ok</v>
      </c>
      <c r="N216" s="200"/>
      <c r="O216" s="95">
        <f>IF(AND(K216="Buy",L216&lt;=J216),L216*D216,0)</f>
        <v>0</v>
      </c>
      <c r="P216" s="95">
        <f>IF(AND(E216&gt;0,F216="Sell"),G216*D216,0)</f>
        <v>0</v>
      </c>
    </row>
    <row r="217" spans="2:18" ht="30" x14ac:dyDescent="0.25">
      <c r="B217" s="11"/>
      <c r="C217" s="147" t="str">
        <f>'Return Profiles'!$H$5</f>
        <v>Education Finance (add-on 1)</v>
      </c>
      <c r="D217" s="142">
        <f>'Return Profiles'!$H$26</f>
        <v>11.200000000000001</v>
      </c>
      <c r="E217" s="31">
        <f t="shared" si="90"/>
        <v>0</v>
      </c>
      <c r="F217" s="52"/>
      <c r="G217" s="139"/>
      <c r="H217" s="33" t="str">
        <f t="shared" si="91"/>
        <v>Ok</v>
      </c>
      <c r="I217" s="198"/>
      <c r="J217" s="53">
        <f>IF('Round 1'!E216&gt;0,INT(I213/D217),0)</f>
        <v>0</v>
      </c>
      <c r="K217" s="54"/>
      <c r="L217" s="54"/>
      <c r="M217" s="56" t="str">
        <f t="shared" ref="M217:M218" si="92">IF(L217&gt;J217,"Error","Ok")</f>
        <v>Ok</v>
      </c>
      <c r="N217" s="200"/>
      <c r="O217" s="95">
        <f t="shared" ref="O217:O218" si="93">IF(AND(K217="Buy",L217&lt;=J217),L217*D217,0)</f>
        <v>0</v>
      </c>
      <c r="P217" s="95">
        <f t="shared" ref="P217:P218" si="94">IF(AND(E217&gt;0,F217="Sell"),G217*D217,0)</f>
        <v>0</v>
      </c>
    </row>
    <row r="218" spans="2:18" ht="30" x14ac:dyDescent="0.25">
      <c r="B218" s="11"/>
      <c r="C218" s="147" t="str">
        <f>'Return Profiles'!$I$5</f>
        <v>Education Finance (add-on 2)</v>
      </c>
      <c r="D218" s="142">
        <f>'Return Profiles'!$I$26</f>
        <v>13.200000000000001</v>
      </c>
      <c r="E218" s="31">
        <f t="shared" si="90"/>
        <v>0</v>
      </c>
      <c r="F218" s="52"/>
      <c r="G218" s="139"/>
      <c r="H218" s="33" t="str">
        <f t="shared" si="91"/>
        <v>Ok</v>
      </c>
      <c r="I218" s="198"/>
      <c r="J218" s="53">
        <f>IF('Round 1'!E216&gt;0,INT(I213/D218),0)</f>
        <v>0</v>
      </c>
      <c r="K218" s="54"/>
      <c r="L218" s="54"/>
      <c r="M218" s="56" t="str">
        <f t="shared" si="92"/>
        <v>Ok</v>
      </c>
      <c r="N218" s="200"/>
      <c r="O218" s="95">
        <f t="shared" si="93"/>
        <v>0</v>
      </c>
      <c r="P218" s="95">
        <f t="shared" si="94"/>
        <v>0</v>
      </c>
    </row>
    <row r="219" spans="2:18" ht="15.75" thickBot="1" x14ac:dyDescent="0.3">
      <c r="B219" s="55"/>
      <c r="C219" s="114" t="str">
        <f>'Return Profiles'!$F$5</f>
        <v>Large Cap ETF</v>
      </c>
      <c r="D219" s="127">
        <f>'Return Profiles'!$F$26</f>
        <v>14.9328144</v>
      </c>
      <c r="E219" s="158">
        <f t="shared" si="90"/>
        <v>0</v>
      </c>
      <c r="F219" s="23"/>
      <c r="G219" s="140"/>
      <c r="H219" s="34" t="str">
        <f>IF(G219&gt;E219,"Error","Ok")</f>
        <v>Ok</v>
      </c>
      <c r="I219" s="199"/>
      <c r="J219" s="29">
        <f>INT(I213/D219)</f>
        <v>3</v>
      </c>
      <c r="K219" s="27"/>
      <c r="L219" s="27"/>
      <c r="M219" s="56" t="str">
        <f>IF(L219&gt;J219,"Error","Ok")</f>
        <v>Ok</v>
      </c>
      <c r="N219" s="201"/>
      <c r="O219" s="95">
        <f>IF(AND(K219="Buy",L219&lt;=J219),L219*D219,0)</f>
        <v>0</v>
      </c>
      <c r="P219" s="95">
        <f>IF(AND(E219&gt;0,F219="Sell"),G219*D219,0)</f>
        <v>0</v>
      </c>
    </row>
    <row r="220" spans="2:18" ht="15.75" thickBot="1" x14ac:dyDescent="0.3">
      <c r="B220" s="8"/>
      <c r="C220" s="143"/>
      <c r="D220" s="1"/>
      <c r="E220" s="1"/>
      <c r="F220" s="1"/>
      <c r="G220" s="1"/>
      <c r="H220" s="1"/>
      <c r="I220" s="1"/>
      <c r="J220" s="1"/>
      <c r="K220" s="1"/>
      <c r="L220" s="1"/>
      <c r="M220" s="1"/>
      <c r="N220" s="10"/>
    </row>
    <row r="221" spans="2:18" x14ac:dyDescent="0.25">
      <c r="B221" s="8"/>
      <c r="C221" s="144"/>
      <c r="D221" s="50" t="s">
        <v>128</v>
      </c>
      <c r="E221" s="50" t="s">
        <v>129</v>
      </c>
      <c r="F221" s="36" t="s">
        <v>7</v>
      </c>
      <c r="G221" s="1"/>
      <c r="H221" s="12"/>
      <c r="I221" s="16"/>
      <c r="J221" s="16"/>
      <c r="K221" s="16"/>
      <c r="L221" s="16"/>
      <c r="M221" s="16"/>
      <c r="N221" s="59"/>
      <c r="O221" s="12"/>
      <c r="P221" s="1"/>
    </row>
    <row r="222" spans="2:18" x14ac:dyDescent="0.25">
      <c r="B222" s="8"/>
      <c r="C222" s="120" t="s">
        <v>0</v>
      </c>
      <c r="D222" s="128">
        <f>'Round 1'!F222</f>
        <v>50</v>
      </c>
      <c r="E222" s="128">
        <f>F222-D222</f>
        <v>0</v>
      </c>
      <c r="F222" s="130">
        <f>I213-(SUM(O213:O219))</f>
        <v>50</v>
      </c>
      <c r="G222" s="1"/>
      <c r="H222" s="133"/>
      <c r="I222" s="1"/>
      <c r="J222" s="1"/>
      <c r="K222" s="1"/>
      <c r="L222" s="1"/>
      <c r="M222" s="1"/>
      <c r="N222" s="10"/>
      <c r="O222" s="1" t="s">
        <v>25</v>
      </c>
      <c r="P222" s="16" t="s">
        <v>26</v>
      </c>
      <c r="Q222" t="s">
        <v>29</v>
      </c>
      <c r="R222" t="s">
        <v>30</v>
      </c>
    </row>
    <row r="223" spans="2:18" x14ac:dyDescent="0.25">
      <c r="B223" s="8"/>
      <c r="C223" s="149" t="str">
        <f>'Return Profiles'!$C$5</f>
        <v>Micro-insurance</v>
      </c>
      <c r="D223" s="99">
        <f>IF(E213&gt;0,E213*D213,0)</f>
        <v>0</v>
      </c>
      <c r="E223" s="99">
        <f t="shared" ref="E223:E231" si="95">F223-D223</f>
        <v>0</v>
      </c>
      <c r="F223" s="131">
        <f>R223*D213</f>
        <v>0</v>
      </c>
      <c r="G223" s="1"/>
      <c r="H223" s="134"/>
      <c r="I223" s="1"/>
      <c r="J223" s="1"/>
      <c r="K223" s="1"/>
      <c r="L223" s="1"/>
      <c r="M223" s="1"/>
      <c r="N223" s="10"/>
      <c r="O223" s="1" t="str">
        <f>'Round 1'!Q223</f>
        <v>Not Held</v>
      </c>
      <c r="P223" s="1">
        <f>'Round 1'!R223</f>
        <v>0</v>
      </c>
      <c r="Q223" t="str">
        <f>IF(R223&gt;0,"Held","Not Held")</f>
        <v>Not Held</v>
      </c>
      <c r="R223">
        <f>L213+E213-G213</f>
        <v>0</v>
      </c>
    </row>
    <row r="224" spans="2:18" ht="30" x14ac:dyDescent="0.25">
      <c r="B224" s="8"/>
      <c r="C224" s="150" t="str">
        <f>'Return Profiles'!$G$5</f>
        <v>Micro-insurance (add-on)</v>
      </c>
      <c r="D224" s="99">
        <f t="shared" ref="D224:D229" si="96">IF(E214&gt;0,E214*D214,0)</f>
        <v>0</v>
      </c>
      <c r="E224" s="99">
        <f t="shared" si="95"/>
        <v>0</v>
      </c>
      <c r="F224" s="131">
        <f t="shared" ref="F224:F229" si="97">R224*D214</f>
        <v>0</v>
      </c>
      <c r="G224" s="1"/>
      <c r="H224" s="134"/>
      <c r="I224" s="1"/>
      <c r="J224" s="1"/>
      <c r="K224" s="1"/>
      <c r="L224" s="1"/>
      <c r="M224" s="1"/>
      <c r="N224" s="10"/>
      <c r="O224" s="1" t="str">
        <f>'Round 1'!Q224</f>
        <v>Not Held</v>
      </c>
      <c r="P224" s="1">
        <f>'Round 1'!R224</f>
        <v>0</v>
      </c>
      <c r="Q224" t="str">
        <f t="shared" ref="Q224:Q229" si="98">IF(R224&gt;0,"Held","Not Held")</f>
        <v>Not Held</v>
      </c>
      <c r="R224">
        <f t="shared" ref="R224:R229" si="99">L214+E214-G214</f>
        <v>0</v>
      </c>
    </row>
    <row r="225" spans="2:18" x14ac:dyDescent="0.25">
      <c r="B225" s="8"/>
      <c r="C225" s="149" t="str">
        <f>'Return Profiles'!$D$5</f>
        <v>Social Impact Bond</v>
      </c>
      <c r="D225" s="99">
        <f t="shared" si="96"/>
        <v>0</v>
      </c>
      <c r="E225" s="99">
        <f t="shared" si="95"/>
        <v>0</v>
      </c>
      <c r="F225" s="131">
        <f t="shared" si="97"/>
        <v>0</v>
      </c>
      <c r="G225" s="1"/>
      <c r="H225" s="134"/>
      <c r="I225" s="1"/>
      <c r="J225" s="1"/>
      <c r="K225" s="1"/>
      <c r="L225" s="1"/>
      <c r="M225" s="1"/>
      <c r="N225" s="10"/>
      <c r="O225" s="1" t="str">
        <f>'Round 1'!Q225</f>
        <v>Not Held</v>
      </c>
      <c r="P225" s="1">
        <f>'Round 1'!R225</f>
        <v>0</v>
      </c>
      <c r="Q225" t="str">
        <f t="shared" si="98"/>
        <v>Not Held</v>
      </c>
      <c r="R225">
        <f t="shared" si="99"/>
        <v>0</v>
      </c>
    </row>
    <row r="226" spans="2:18" x14ac:dyDescent="0.25">
      <c r="B226" s="8"/>
      <c r="C226" s="149" t="str">
        <f>'Return Profiles'!$E$5</f>
        <v>Education Finance</v>
      </c>
      <c r="D226" s="99">
        <f t="shared" si="96"/>
        <v>0</v>
      </c>
      <c r="E226" s="99">
        <f t="shared" si="95"/>
        <v>0</v>
      </c>
      <c r="F226" s="131">
        <f t="shared" si="97"/>
        <v>0</v>
      </c>
      <c r="G226" s="1"/>
      <c r="H226" s="134"/>
      <c r="I226" s="1"/>
      <c r="J226" s="1"/>
      <c r="K226" s="1"/>
      <c r="L226" s="1"/>
      <c r="M226" s="1"/>
      <c r="N226" s="10"/>
      <c r="O226" s="1" t="str">
        <f>'Round 1'!Q226</f>
        <v>Not Held</v>
      </c>
      <c r="P226" s="1">
        <f>'Round 1'!R226</f>
        <v>0</v>
      </c>
      <c r="Q226" t="str">
        <f t="shared" si="98"/>
        <v>Not Held</v>
      </c>
      <c r="R226">
        <f t="shared" si="99"/>
        <v>0</v>
      </c>
    </row>
    <row r="227" spans="2:18" ht="30" x14ac:dyDescent="0.25">
      <c r="B227" s="8"/>
      <c r="C227" s="151" t="str">
        <f>'Return Profiles'!$H$5</f>
        <v>Education Finance (add-on 1)</v>
      </c>
      <c r="D227" s="99">
        <f t="shared" si="96"/>
        <v>0</v>
      </c>
      <c r="E227" s="99">
        <f t="shared" si="95"/>
        <v>0</v>
      </c>
      <c r="F227" s="131">
        <f t="shared" si="97"/>
        <v>0</v>
      </c>
      <c r="G227" s="1"/>
      <c r="H227" s="134"/>
      <c r="I227" s="1"/>
      <c r="J227" s="1"/>
      <c r="K227" s="1"/>
      <c r="L227" s="1"/>
      <c r="M227" s="1"/>
      <c r="N227" s="10"/>
      <c r="O227" s="1" t="str">
        <f>'Round 1'!Q227</f>
        <v>Not Held</v>
      </c>
      <c r="P227" s="1">
        <f>'Round 1'!R227</f>
        <v>0</v>
      </c>
      <c r="Q227" t="str">
        <f t="shared" si="98"/>
        <v>Not Held</v>
      </c>
      <c r="R227">
        <f t="shared" si="99"/>
        <v>0</v>
      </c>
    </row>
    <row r="228" spans="2:18" ht="30" x14ac:dyDescent="0.25">
      <c r="B228" s="8"/>
      <c r="C228" s="151" t="str">
        <f>'Return Profiles'!$I$5</f>
        <v>Education Finance (add-on 2)</v>
      </c>
      <c r="D228" s="99">
        <f t="shared" si="96"/>
        <v>0</v>
      </c>
      <c r="E228" s="99">
        <f t="shared" si="95"/>
        <v>0</v>
      </c>
      <c r="F228" s="131">
        <f t="shared" si="97"/>
        <v>0</v>
      </c>
      <c r="G228" s="1"/>
      <c r="H228" s="134"/>
      <c r="I228" s="1"/>
      <c r="J228" s="1"/>
      <c r="K228" s="1"/>
      <c r="L228" s="1"/>
      <c r="M228" s="1"/>
      <c r="N228" s="10"/>
      <c r="O228" s="1" t="str">
        <f>'Round 1'!Q228</f>
        <v>Not Held</v>
      </c>
      <c r="P228" s="1">
        <f>'Round 1'!R228</f>
        <v>0</v>
      </c>
      <c r="Q228" t="str">
        <f t="shared" si="98"/>
        <v>Not Held</v>
      </c>
      <c r="R228">
        <f t="shared" si="99"/>
        <v>0</v>
      </c>
    </row>
    <row r="229" spans="2:18" x14ac:dyDescent="0.25">
      <c r="B229" s="8"/>
      <c r="C229" s="167" t="str">
        <f>'Return Profiles'!$F$5</f>
        <v>Large Cap ETF</v>
      </c>
      <c r="D229" s="99">
        <f t="shared" si="96"/>
        <v>0</v>
      </c>
      <c r="E229" s="99">
        <f t="shared" si="95"/>
        <v>0</v>
      </c>
      <c r="F229" s="131">
        <f t="shared" si="97"/>
        <v>0</v>
      </c>
      <c r="G229" s="1"/>
      <c r="H229" s="134"/>
      <c r="I229" s="1"/>
      <c r="J229" s="1"/>
      <c r="K229" s="1"/>
      <c r="L229" s="1"/>
      <c r="M229" s="1"/>
      <c r="N229" s="10"/>
      <c r="O229" s="1" t="str">
        <f>'Round 1'!Q229</f>
        <v>Not Held</v>
      </c>
      <c r="P229" s="1">
        <f>'Round 1'!R229</f>
        <v>0</v>
      </c>
      <c r="Q229" t="str">
        <f t="shared" si="98"/>
        <v>Not Held</v>
      </c>
      <c r="R229">
        <f t="shared" si="99"/>
        <v>0</v>
      </c>
    </row>
    <row r="230" spans="2:18" x14ac:dyDescent="0.25">
      <c r="B230" s="8"/>
      <c r="C230" s="120" t="s">
        <v>4</v>
      </c>
      <c r="D230" s="128">
        <f>SUM(D223:D229)</f>
        <v>0</v>
      </c>
      <c r="E230" s="128">
        <f t="shared" si="95"/>
        <v>0</v>
      </c>
      <c r="F230" s="130">
        <f>SUM(F223:F229)</f>
        <v>0</v>
      </c>
      <c r="G230" s="1"/>
      <c r="H230" s="133"/>
      <c r="I230" s="1"/>
      <c r="J230" s="1"/>
      <c r="K230" s="1"/>
      <c r="L230" s="1"/>
      <c r="M230" s="1"/>
      <c r="N230" s="10"/>
    </row>
    <row r="231" spans="2:18" ht="15.75" thickBot="1" x14ac:dyDescent="0.3">
      <c r="B231" s="8"/>
      <c r="C231" s="153" t="s">
        <v>6</v>
      </c>
      <c r="D231" s="129">
        <f>SUM(D230,D222)</f>
        <v>50</v>
      </c>
      <c r="E231" s="129">
        <f t="shared" si="95"/>
        <v>0</v>
      </c>
      <c r="F231" s="132">
        <f>SUM(F230,F222)</f>
        <v>50</v>
      </c>
      <c r="G231" s="1"/>
      <c r="H231" s="133"/>
      <c r="I231" s="1"/>
      <c r="J231" s="1"/>
      <c r="K231" s="1"/>
      <c r="L231" s="1"/>
      <c r="M231" s="1"/>
      <c r="N231" s="10"/>
    </row>
    <row r="232" spans="2:18" ht="15.75" thickBot="1" x14ac:dyDescent="0.3">
      <c r="B232" s="13"/>
      <c r="C232" s="145" t="s">
        <v>126</v>
      </c>
      <c r="D232" s="14"/>
      <c r="E232" s="14"/>
      <c r="F232" s="154" t="str">
        <f>IF(OR(H213="Error",H215="Error",H216="Error",H219="Error",M213="Error",M215="Error",M216="Error",M219="Error",F222&lt;0),"Error","Ok")</f>
        <v>Ok</v>
      </c>
      <c r="G232" s="14"/>
      <c r="H232" s="137"/>
      <c r="I232" s="14"/>
      <c r="J232" s="14"/>
      <c r="K232" s="14"/>
      <c r="L232" s="14"/>
      <c r="M232" s="14"/>
      <c r="N232" s="15"/>
    </row>
  </sheetData>
  <mergeCells count="20">
    <mergeCell ref="I6:I12"/>
    <mergeCell ref="N6:N12"/>
    <mergeCell ref="I29:I35"/>
    <mergeCell ref="N29:N35"/>
    <mergeCell ref="I52:I58"/>
    <mergeCell ref="N52:N58"/>
    <mergeCell ref="I75:I81"/>
    <mergeCell ref="N75:N81"/>
    <mergeCell ref="I98:I104"/>
    <mergeCell ref="N98:N104"/>
    <mergeCell ref="I121:I127"/>
    <mergeCell ref="N121:N127"/>
    <mergeCell ref="I213:I219"/>
    <mergeCell ref="N213:N219"/>
    <mergeCell ref="I144:I150"/>
    <mergeCell ref="N144:N150"/>
    <mergeCell ref="I167:I173"/>
    <mergeCell ref="N167:N173"/>
    <mergeCell ref="I190:I196"/>
    <mergeCell ref="N190:N196"/>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35" operator="equal" id="{8C3A8125-3C43-4EE7-A3FA-4242964C034D}">
            <xm:f>'Drop Downs'!$B$6</xm:f>
            <x14:dxf>
              <font>
                <b/>
                <i val="0"/>
                <color theme="0"/>
              </font>
              <fill>
                <patternFill>
                  <bgColor rgb="FF00B050"/>
                </patternFill>
              </fill>
            </x14:dxf>
          </x14:cfRule>
          <x14:cfRule type="cellIs" priority="136" operator="equal" id="{63635CA2-768C-45D9-8354-1CBAECEBFDDD}">
            <xm:f>'Drop Downs'!$B$5</xm:f>
            <x14:dxf>
              <font>
                <b/>
                <i val="0"/>
                <color theme="0"/>
              </font>
              <fill>
                <patternFill>
                  <bgColor rgb="FFFF0000"/>
                </patternFill>
              </fill>
            </x14:dxf>
          </x14:cfRule>
          <xm:sqref>M6:M7 H25 F25</xm:sqref>
        </x14:conditionalFormatting>
        <x14:conditionalFormatting xmlns:xm="http://schemas.microsoft.com/office/excel/2006/main">
          <x14:cfRule type="cellIs" priority="133" operator="equal" id="{1C0B72B1-AE41-4287-93F0-FEEDA3938723}">
            <xm:f>'Drop Downs'!$B$6</xm:f>
            <x14:dxf>
              <font>
                <b/>
                <i val="0"/>
                <color theme="0"/>
              </font>
              <fill>
                <patternFill>
                  <bgColor rgb="FF00B050"/>
                </patternFill>
              </fill>
            </x14:dxf>
          </x14:cfRule>
          <x14:cfRule type="cellIs" priority="134" operator="equal" id="{630787D7-5B55-44E1-96B9-EB01B963C60C}">
            <xm:f>'Drop Downs'!$B$5</xm:f>
            <x14:dxf>
              <font>
                <b/>
                <i val="0"/>
                <color theme="0"/>
              </font>
              <fill>
                <patternFill>
                  <bgColor rgb="FFFF0000"/>
                </patternFill>
              </fill>
            </x14:dxf>
          </x14:cfRule>
          <xm:sqref>M8</xm:sqref>
        </x14:conditionalFormatting>
        <x14:conditionalFormatting xmlns:xm="http://schemas.microsoft.com/office/excel/2006/main">
          <x14:cfRule type="cellIs" priority="131" operator="equal" id="{6D658D28-34C2-4573-966F-0AEBB5776B83}">
            <xm:f>'Drop Downs'!$B$6</xm:f>
            <x14:dxf>
              <font>
                <b/>
                <i val="0"/>
                <color theme="0"/>
              </font>
              <fill>
                <patternFill>
                  <bgColor rgb="FF00B050"/>
                </patternFill>
              </fill>
            </x14:dxf>
          </x14:cfRule>
          <x14:cfRule type="cellIs" priority="132" operator="equal" id="{2648970D-6815-4C20-A13C-109F39FA4DFB}">
            <xm:f>'Drop Downs'!$B$5</xm:f>
            <x14:dxf>
              <font>
                <b/>
                <i val="0"/>
                <color theme="0"/>
              </font>
              <fill>
                <patternFill>
                  <bgColor rgb="FFFF0000"/>
                </patternFill>
              </fill>
            </x14:dxf>
          </x14:cfRule>
          <xm:sqref>M9:M11</xm:sqref>
        </x14:conditionalFormatting>
        <x14:conditionalFormatting xmlns:xm="http://schemas.microsoft.com/office/excel/2006/main">
          <x14:cfRule type="cellIs" priority="129" operator="equal" id="{19784636-01DF-4BD2-9F99-8F28AC2F88A6}">
            <xm:f>'Drop Downs'!$B$6</xm:f>
            <x14:dxf>
              <font>
                <b/>
                <i val="0"/>
                <color theme="0"/>
              </font>
              <fill>
                <patternFill>
                  <bgColor rgb="FF00B050"/>
                </patternFill>
              </fill>
            </x14:dxf>
          </x14:cfRule>
          <x14:cfRule type="cellIs" priority="130" operator="equal" id="{50F0A3FD-D728-46DF-8034-F4847F8E22AE}">
            <xm:f>'Drop Downs'!$B$5</xm:f>
            <x14:dxf>
              <font>
                <b/>
                <i val="0"/>
                <color theme="0"/>
              </font>
              <fill>
                <patternFill>
                  <bgColor rgb="FFFF0000"/>
                </patternFill>
              </fill>
            </x14:dxf>
          </x14:cfRule>
          <xm:sqref>M12</xm:sqref>
        </x14:conditionalFormatting>
        <x14:conditionalFormatting xmlns:xm="http://schemas.microsoft.com/office/excel/2006/main">
          <x14:cfRule type="cellIs" priority="127" operator="equal" id="{D7D40699-1950-442F-8E0A-4CB344655A6C}">
            <xm:f>'Drop Downs'!$B$6</xm:f>
            <x14:dxf>
              <font>
                <b/>
                <i val="0"/>
                <color theme="0"/>
              </font>
              <fill>
                <patternFill>
                  <bgColor rgb="FF00B050"/>
                </patternFill>
              </fill>
            </x14:dxf>
          </x14:cfRule>
          <x14:cfRule type="cellIs" priority="128" operator="equal" id="{D840150F-919E-48AD-87E5-EBCDEB2641E0}">
            <xm:f>'Drop Downs'!$B$5</xm:f>
            <x14:dxf>
              <font>
                <b/>
                <i val="0"/>
                <color theme="0"/>
              </font>
              <fill>
                <patternFill>
                  <bgColor rgb="FFFF0000"/>
                </patternFill>
              </fill>
            </x14:dxf>
          </x14:cfRule>
          <xm:sqref>H6:H11</xm:sqref>
        </x14:conditionalFormatting>
        <x14:conditionalFormatting xmlns:xm="http://schemas.microsoft.com/office/excel/2006/main">
          <x14:cfRule type="cellIs" priority="121" operator="equal" id="{E037DBD1-6852-42EC-8555-16E82057EAF8}">
            <xm:f>'Drop Downs'!$B$6</xm:f>
            <x14:dxf>
              <font>
                <b/>
                <i val="0"/>
                <color theme="0"/>
              </font>
              <fill>
                <patternFill>
                  <bgColor rgb="FF00B050"/>
                </patternFill>
              </fill>
            </x14:dxf>
          </x14:cfRule>
          <x14:cfRule type="cellIs" priority="122" operator="equal" id="{54E8F32A-98A1-47EB-AB2D-006B8E7C1880}">
            <xm:f>'Drop Downs'!$B$5</xm:f>
            <x14:dxf>
              <font>
                <b/>
                <i val="0"/>
                <color theme="0"/>
              </font>
              <fill>
                <patternFill>
                  <bgColor rgb="FFFF0000"/>
                </patternFill>
              </fill>
            </x14:dxf>
          </x14:cfRule>
          <xm:sqref>H12</xm:sqref>
        </x14:conditionalFormatting>
        <x14:conditionalFormatting xmlns:xm="http://schemas.microsoft.com/office/excel/2006/main">
          <x14:cfRule type="cellIs" priority="107" operator="equal" id="{E01C928F-5478-4EF9-A91F-4F7320354C55}">
            <xm:f>'Drop Downs'!$B$6</xm:f>
            <x14:dxf>
              <font>
                <b/>
                <i val="0"/>
                <color theme="0"/>
              </font>
              <fill>
                <patternFill>
                  <bgColor rgb="FF00B050"/>
                </patternFill>
              </fill>
            </x14:dxf>
          </x14:cfRule>
          <x14:cfRule type="cellIs" priority="108" operator="equal" id="{1E64EA89-E25B-4DB3-971A-88335D563C34}">
            <xm:f>'Drop Downs'!$B$5</xm:f>
            <x14:dxf>
              <font>
                <b/>
                <i val="0"/>
                <color theme="0"/>
              </font>
              <fill>
                <patternFill>
                  <bgColor rgb="FFFF0000"/>
                </patternFill>
              </fill>
            </x14:dxf>
          </x14:cfRule>
          <xm:sqref>M29:M30 H48 F48</xm:sqref>
        </x14:conditionalFormatting>
        <x14:conditionalFormatting xmlns:xm="http://schemas.microsoft.com/office/excel/2006/main">
          <x14:cfRule type="cellIs" priority="105" operator="equal" id="{C8A04A4D-97E9-4756-B478-A602584DB310}">
            <xm:f>'Drop Downs'!$B$6</xm:f>
            <x14:dxf>
              <font>
                <b/>
                <i val="0"/>
                <color theme="0"/>
              </font>
              <fill>
                <patternFill>
                  <bgColor rgb="FF00B050"/>
                </patternFill>
              </fill>
            </x14:dxf>
          </x14:cfRule>
          <x14:cfRule type="cellIs" priority="106" operator="equal" id="{6E160086-AF48-48E9-8910-300EA51DDEA9}">
            <xm:f>'Drop Downs'!$B$5</xm:f>
            <x14:dxf>
              <font>
                <b/>
                <i val="0"/>
                <color theme="0"/>
              </font>
              <fill>
                <patternFill>
                  <bgColor rgb="FFFF0000"/>
                </patternFill>
              </fill>
            </x14:dxf>
          </x14:cfRule>
          <xm:sqref>M31</xm:sqref>
        </x14:conditionalFormatting>
        <x14:conditionalFormatting xmlns:xm="http://schemas.microsoft.com/office/excel/2006/main">
          <x14:cfRule type="cellIs" priority="103" operator="equal" id="{A84B9416-7BE1-4BF8-9697-F55FB4DD5998}">
            <xm:f>'Drop Downs'!$B$6</xm:f>
            <x14:dxf>
              <font>
                <b/>
                <i val="0"/>
                <color theme="0"/>
              </font>
              <fill>
                <patternFill>
                  <bgColor rgb="FF00B050"/>
                </patternFill>
              </fill>
            </x14:dxf>
          </x14:cfRule>
          <x14:cfRule type="cellIs" priority="104" operator="equal" id="{30E3ABC6-1A6E-4832-9871-A407FBEC5D21}">
            <xm:f>'Drop Downs'!$B$5</xm:f>
            <x14:dxf>
              <font>
                <b/>
                <i val="0"/>
                <color theme="0"/>
              </font>
              <fill>
                <patternFill>
                  <bgColor rgb="FFFF0000"/>
                </patternFill>
              </fill>
            </x14:dxf>
          </x14:cfRule>
          <xm:sqref>M32:M34</xm:sqref>
        </x14:conditionalFormatting>
        <x14:conditionalFormatting xmlns:xm="http://schemas.microsoft.com/office/excel/2006/main">
          <x14:cfRule type="cellIs" priority="101" operator="equal" id="{2B9F1212-0894-46AF-A39B-82AFE03C6E18}">
            <xm:f>'Drop Downs'!$B$6</xm:f>
            <x14:dxf>
              <font>
                <b/>
                <i val="0"/>
                <color theme="0"/>
              </font>
              <fill>
                <patternFill>
                  <bgColor rgb="FF00B050"/>
                </patternFill>
              </fill>
            </x14:dxf>
          </x14:cfRule>
          <x14:cfRule type="cellIs" priority="102" operator="equal" id="{E437AA12-5DFA-4A6C-89BD-4CC0661C1A56}">
            <xm:f>'Drop Downs'!$B$5</xm:f>
            <x14:dxf>
              <font>
                <b/>
                <i val="0"/>
                <color theme="0"/>
              </font>
              <fill>
                <patternFill>
                  <bgColor rgb="FFFF0000"/>
                </patternFill>
              </fill>
            </x14:dxf>
          </x14:cfRule>
          <xm:sqref>M35</xm:sqref>
        </x14:conditionalFormatting>
        <x14:conditionalFormatting xmlns:xm="http://schemas.microsoft.com/office/excel/2006/main">
          <x14:cfRule type="cellIs" priority="99" operator="equal" id="{A4D991B6-4BA3-480D-A84F-E8C7D89C024B}">
            <xm:f>'Drop Downs'!$B$6</xm:f>
            <x14:dxf>
              <font>
                <b/>
                <i val="0"/>
                <color theme="0"/>
              </font>
              <fill>
                <patternFill>
                  <bgColor rgb="FF00B050"/>
                </patternFill>
              </fill>
            </x14:dxf>
          </x14:cfRule>
          <x14:cfRule type="cellIs" priority="100" operator="equal" id="{A918D9D4-B87E-4443-9C20-219BC8185E4A}">
            <xm:f>'Drop Downs'!$B$5</xm:f>
            <x14:dxf>
              <font>
                <b/>
                <i val="0"/>
                <color theme="0"/>
              </font>
              <fill>
                <patternFill>
                  <bgColor rgb="FFFF0000"/>
                </patternFill>
              </fill>
            </x14:dxf>
          </x14:cfRule>
          <xm:sqref>H29:H34</xm:sqref>
        </x14:conditionalFormatting>
        <x14:conditionalFormatting xmlns:xm="http://schemas.microsoft.com/office/excel/2006/main">
          <x14:cfRule type="cellIs" priority="97" operator="equal" id="{BC7920F7-02D1-4BFF-81C8-BB442541CE8F}">
            <xm:f>'Drop Downs'!$B$6</xm:f>
            <x14:dxf>
              <font>
                <b/>
                <i val="0"/>
                <color theme="0"/>
              </font>
              <fill>
                <patternFill>
                  <bgColor rgb="FF00B050"/>
                </patternFill>
              </fill>
            </x14:dxf>
          </x14:cfRule>
          <x14:cfRule type="cellIs" priority="98" operator="equal" id="{43FDD043-2952-4C14-9958-8CF3ACD3512D}">
            <xm:f>'Drop Downs'!$B$5</xm:f>
            <x14:dxf>
              <font>
                <b/>
                <i val="0"/>
                <color theme="0"/>
              </font>
              <fill>
                <patternFill>
                  <bgColor rgb="FFFF0000"/>
                </patternFill>
              </fill>
            </x14:dxf>
          </x14:cfRule>
          <xm:sqref>H35</xm:sqref>
        </x14:conditionalFormatting>
        <x14:conditionalFormatting xmlns:xm="http://schemas.microsoft.com/office/excel/2006/main">
          <x14:cfRule type="cellIs" priority="95" operator="equal" id="{21A566B8-D8AF-4F8C-8073-960AFB57C5A9}">
            <xm:f>'Drop Downs'!$B$6</xm:f>
            <x14:dxf>
              <font>
                <b/>
                <i val="0"/>
                <color theme="0"/>
              </font>
              <fill>
                <patternFill>
                  <bgColor rgb="FF00B050"/>
                </patternFill>
              </fill>
            </x14:dxf>
          </x14:cfRule>
          <x14:cfRule type="cellIs" priority="96" operator="equal" id="{D7B644FD-E101-49B1-87F8-8E711E91E80A}">
            <xm:f>'Drop Downs'!$B$5</xm:f>
            <x14:dxf>
              <font>
                <b/>
                <i val="0"/>
                <color theme="0"/>
              </font>
              <fill>
                <patternFill>
                  <bgColor rgb="FFFF0000"/>
                </patternFill>
              </fill>
            </x14:dxf>
          </x14:cfRule>
          <xm:sqref>M52:M53 H71 F71</xm:sqref>
        </x14:conditionalFormatting>
        <x14:conditionalFormatting xmlns:xm="http://schemas.microsoft.com/office/excel/2006/main">
          <x14:cfRule type="cellIs" priority="93" operator="equal" id="{B5CED789-8B5D-4171-8856-10F13D0C073B}">
            <xm:f>'Drop Downs'!$B$6</xm:f>
            <x14:dxf>
              <font>
                <b/>
                <i val="0"/>
                <color theme="0"/>
              </font>
              <fill>
                <patternFill>
                  <bgColor rgb="FF00B050"/>
                </patternFill>
              </fill>
            </x14:dxf>
          </x14:cfRule>
          <x14:cfRule type="cellIs" priority="94" operator="equal" id="{B85CFF2F-EB04-47D1-94F2-40F2B46B04EB}">
            <xm:f>'Drop Downs'!$B$5</xm:f>
            <x14:dxf>
              <font>
                <b/>
                <i val="0"/>
                <color theme="0"/>
              </font>
              <fill>
                <patternFill>
                  <bgColor rgb="FFFF0000"/>
                </patternFill>
              </fill>
            </x14:dxf>
          </x14:cfRule>
          <xm:sqref>M54</xm:sqref>
        </x14:conditionalFormatting>
        <x14:conditionalFormatting xmlns:xm="http://schemas.microsoft.com/office/excel/2006/main">
          <x14:cfRule type="cellIs" priority="91" operator="equal" id="{3495CA69-46AE-4B21-9539-EF60E55D3113}">
            <xm:f>'Drop Downs'!$B$6</xm:f>
            <x14:dxf>
              <font>
                <b/>
                <i val="0"/>
                <color theme="0"/>
              </font>
              <fill>
                <patternFill>
                  <bgColor rgb="FF00B050"/>
                </patternFill>
              </fill>
            </x14:dxf>
          </x14:cfRule>
          <x14:cfRule type="cellIs" priority="92" operator="equal" id="{E20AD775-8679-467A-85FF-4770EBEB6CCC}">
            <xm:f>'Drop Downs'!$B$5</xm:f>
            <x14:dxf>
              <font>
                <b/>
                <i val="0"/>
                <color theme="0"/>
              </font>
              <fill>
                <patternFill>
                  <bgColor rgb="FFFF0000"/>
                </patternFill>
              </fill>
            </x14:dxf>
          </x14:cfRule>
          <xm:sqref>M55:M57</xm:sqref>
        </x14:conditionalFormatting>
        <x14:conditionalFormatting xmlns:xm="http://schemas.microsoft.com/office/excel/2006/main">
          <x14:cfRule type="cellIs" priority="89" operator="equal" id="{DC799844-2229-4F64-8646-0FBF39BF9444}">
            <xm:f>'Drop Downs'!$B$6</xm:f>
            <x14:dxf>
              <font>
                <b/>
                <i val="0"/>
                <color theme="0"/>
              </font>
              <fill>
                <patternFill>
                  <bgColor rgb="FF00B050"/>
                </patternFill>
              </fill>
            </x14:dxf>
          </x14:cfRule>
          <x14:cfRule type="cellIs" priority="90" operator="equal" id="{B180C3E9-0D8F-40C0-AC8D-6A7BDB7A231F}">
            <xm:f>'Drop Downs'!$B$5</xm:f>
            <x14:dxf>
              <font>
                <b/>
                <i val="0"/>
                <color theme="0"/>
              </font>
              <fill>
                <patternFill>
                  <bgColor rgb="FFFF0000"/>
                </patternFill>
              </fill>
            </x14:dxf>
          </x14:cfRule>
          <xm:sqref>M58</xm:sqref>
        </x14:conditionalFormatting>
        <x14:conditionalFormatting xmlns:xm="http://schemas.microsoft.com/office/excel/2006/main">
          <x14:cfRule type="cellIs" priority="87" operator="equal" id="{914DE88B-9299-4C74-B6B7-19E6E93DD7D6}">
            <xm:f>'Drop Downs'!$B$6</xm:f>
            <x14:dxf>
              <font>
                <b/>
                <i val="0"/>
                <color theme="0"/>
              </font>
              <fill>
                <patternFill>
                  <bgColor rgb="FF00B050"/>
                </patternFill>
              </fill>
            </x14:dxf>
          </x14:cfRule>
          <x14:cfRule type="cellIs" priority="88" operator="equal" id="{8947250E-8137-490D-AD3E-70D053929BA9}">
            <xm:f>'Drop Downs'!$B$5</xm:f>
            <x14:dxf>
              <font>
                <b/>
                <i val="0"/>
                <color theme="0"/>
              </font>
              <fill>
                <patternFill>
                  <bgColor rgb="FFFF0000"/>
                </patternFill>
              </fill>
            </x14:dxf>
          </x14:cfRule>
          <xm:sqref>H52:H57</xm:sqref>
        </x14:conditionalFormatting>
        <x14:conditionalFormatting xmlns:xm="http://schemas.microsoft.com/office/excel/2006/main">
          <x14:cfRule type="cellIs" priority="85" operator="equal" id="{0EEE246B-7832-406C-8303-C3F95E0D37A9}">
            <xm:f>'Drop Downs'!$B$6</xm:f>
            <x14:dxf>
              <font>
                <b/>
                <i val="0"/>
                <color theme="0"/>
              </font>
              <fill>
                <patternFill>
                  <bgColor rgb="FF00B050"/>
                </patternFill>
              </fill>
            </x14:dxf>
          </x14:cfRule>
          <x14:cfRule type="cellIs" priority="86" operator="equal" id="{44D825AA-D8C4-49C2-9828-72017C653182}">
            <xm:f>'Drop Downs'!$B$5</xm:f>
            <x14:dxf>
              <font>
                <b/>
                <i val="0"/>
                <color theme="0"/>
              </font>
              <fill>
                <patternFill>
                  <bgColor rgb="FFFF0000"/>
                </patternFill>
              </fill>
            </x14:dxf>
          </x14:cfRule>
          <xm:sqref>H58</xm:sqref>
        </x14:conditionalFormatting>
        <x14:conditionalFormatting xmlns:xm="http://schemas.microsoft.com/office/excel/2006/main">
          <x14:cfRule type="cellIs" priority="83" operator="equal" id="{0E98192D-119A-444D-AE7C-6D404812F091}">
            <xm:f>'Drop Downs'!$B$6</xm:f>
            <x14:dxf>
              <font>
                <b/>
                <i val="0"/>
                <color theme="0"/>
              </font>
              <fill>
                <patternFill>
                  <bgColor rgb="FF00B050"/>
                </patternFill>
              </fill>
            </x14:dxf>
          </x14:cfRule>
          <x14:cfRule type="cellIs" priority="84" operator="equal" id="{9907D313-CF57-4D17-8098-B554F6548559}">
            <xm:f>'Drop Downs'!$B$5</xm:f>
            <x14:dxf>
              <font>
                <b/>
                <i val="0"/>
                <color theme="0"/>
              </font>
              <fill>
                <patternFill>
                  <bgColor rgb="FFFF0000"/>
                </patternFill>
              </fill>
            </x14:dxf>
          </x14:cfRule>
          <xm:sqref>M75:M76 H94 F94</xm:sqref>
        </x14:conditionalFormatting>
        <x14:conditionalFormatting xmlns:xm="http://schemas.microsoft.com/office/excel/2006/main">
          <x14:cfRule type="cellIs" priority="81" operator="equal" id="{A8A23685-15BD-476C-85FD-53371F2EF83F}">
            <xm:f>'Drop Downs'!$B$6</xm:f>
            <x14:dxf>
              <font>
                <b/>
                <i val="0"/>
                <color theme="0"/>
              </font>
              <fill>
                <patternFill>
                  <bgColor rgb="FF00B050"/>
                </patternFill>
              </fill>
            </x14:dxf>
          </x14:cfRule>
          <x14:cfRule type="cellIs" priority="82" operator="equal" id="{DBFA3E0E-AB0F-4EF2-8F4B-C295A2DBB2EC}">
            <xm:f>'Drop Downs'!$B$5</xm:f>
            <x14:dxf>
              <font>
                <b/>
                <i val="0"/>
                <color theme="0"/>
              </font>
              <fill>
                <patternFill>
                  <bgColor rgb="FFFF0000"/>
                </patternFill>
              </fill>
            </x14:dxf>
          </x14:cfRule>
          <xm:sqref>M77</xm:sqref>
        </x14:conditionalFormatting>
        <x14:conditionalFormatting xmlns:xm="http://schemas.microsoft.com/office/excel/2006/main">
          <x14:cfRule type="cellIs" priority="79" operator="equal" id="{A36E9DC8-3257-4BBA-9A47-D13206A7F20E}">
            <xm:f>'Drop Downs'!$B$6</xm:f>
            <x14:dxf>
              <font>
                <b/>
                <i val="0"/>
                <color theme="0"/>
              </font>
              <fill>
                <patternFill>
                  <bgColor rgb="FF00B050"/>
                </patternFill>
              </fill>
            </x14:dxf>
          </x14:cfRule>
          <x14:cfRule type="cellIs" priority="80" operator="equal" id="{E6E26FC9-2544-4906-98FE-FD350149F936}">
            <xm:f>'Drop Downs'!$B$5</xm:f>
            <x14:dxf>
              <font>
                <b/>
                <i val="0"/>
                <color theme="0"/>
              </font>
              <fill>
                <patternFill>
                  <bgColor rgb="FFFF0000"/>
                </patternFill>
              </fill>
            </x14:dxf>
          </x14:cfRule>
          <xm:sqref>M78:M80</xm:sqref>
        </x14:conditionalFormatting>
        <x14:conditionalFormatting xmlns:xm="http://schemas.microsoft.com/office/excel/2006/main">
          <x14:cfRule type="cellIs" priority="77" operator="equal" id="{49892056-D100-47EC-8FFC-3729CD0CE718}">
            <xm:f>'Drop Downs'!$B$6</xm:f>
            <x14:dxf>
              <font>
                <b/>
                <i val="0"/>
                <color theme="0"/>
              </font>
              <fill>
                <patternFill>
                  <bgColor rgb="FF00B050"/>
                </patternFill>
              </fill>
            </x14:dxf>
          </x14:cfRule>
          <x14:cfRule type="cellIs" priority="78" operator="equal" id="{E21830BA-DC16-4C22-B17B-BC6FD9A2552B}">
            <xm:f>'Drop Downs'!$B$5</xm:f>
            <x14:dxf>
              <font>
                <b/>
                <i val="0"/>
                <color theme="0"/>
              </font>
              <fill>
                <patternFill>
                  <bgColor rgb="FFFF0000"/>
                </patternFill>
              </fill>
            </x14:dxf>
          </x14:cfRule>
          <xm:sqref>M81</xm:sqref>
        </x14:conditionalFormatting>
        <x14:conditionalFormatting xmlns:xm="http://schemas.microsoft.com/office/excel/2006/main">
          <x14:cfRule type="cellIs" priority="75" operator="equal" id="{28C8B19D-C289-4F59-8BC9-05C967972106}">
            <xm:f>'Drop Downs'!$B$6</xm:f>
            <x14:dxf>
              <font>
                <b/>
                <i val="0"/>
                <color theme="0"/>
              </font>
              <fill>
                <patternFill>
                  <bgColor rgb="FF00B050"/>
                </patternFill>
              </fill>
            </x14:dxf>
          </x14:cfRule>
          <x14:cfRule type="cellIs" priority="76" operator="equal" id="{6EAD0BF4-A886-41C0-BF93-16406EE2443C}">
            <xm:f>'Drop Downs'!$B$5</xm:f>
            <x14:dxf>
              <font>
                <b/>
                <i val="0"/>
                <color theme="0"/>
              </font>
              <fill>
                <patternFill>
                  <bgColor rgb="FFFF0000"/>
                </patternFill>
              </fill>
            </x14:dxf>
          </x14:cfRule>
          <xm:sqref>H75:H80</xm:sqref>
        </x14:conditionalFormatting>
        <x14:conditionalFormatting xmlns:xm="http://schemas.microsoft.com/office/excel/2006/main">
          <x14:cfRule type="cellIs" priority="73" operator="equal" id="{B0A47109-23CF-4C16-B01D-3C66B7347535}">
            <xm:f>'Drop Downs'!$B$6</xm:f>
            <x14:dxf>
              <font>
                <b/>
                <i val="0"/>
                <color theme="0"/>
              </font>
              <fill>
                <patternFill>
                  <bgColor rgb="FF00B050"/>
                </patternFill>
              </fill>
            </x14:dxf>
          </x14:cfRule>
          <x14:cfRule type="cellIs" priority="74" operator="equal" id="{9AF7C1F5-79AE-4FE2-98CE-BBFEE834F200}">
            <xm:f>'Drop Downs'!$B$5</xm:f>
            <x14:dxf>
              <font>
                <b/>
                <i val="0"/>
                <color theme="0"/>
              </font>
              <fill>
                <patternFill>
                  <bgColor rgb="FFFF0000"/>
                </patternFill>
              </fill>
            </x14:dxf>
          </x14:cfRule>
          <xm:sqref>H81</xm:sqref>
        </x14:conditionalFormatting>
        <x14:conditionalFormatting xmlns:xm="http://schemas.microsoft.com/office/excel/2006/main">
          <x14:cfRule type="cellIs" priority="71" operator="equal" id="{32D1118D-1C63-43DA-BB86-74470DE4EF60}">
            <xm:f>'Drop Downs'!$B$6</xm:f>
            <x14:dxf>
              <font>
                <b/>
                <i val="0"/>
                <color theme="0"/>
              </font>
              <fill>
                <patternFill>
                  <bgColor rgb="FF00B050"/>
                </patternFill>
              </fill>
            </x14:dxf>
          </x14:cfRule>
          <x14:cfRule type="cellIs" priority="72" operator="equal" id="{EA91CD84-DA2A-46B6-A7C2-0E1F7AC1C181}">
            <xm:f>'Drop Downs'!$B$5</xm:f>
            <x14:dxf>
              <font>
                <b/>
                <i val="0"/>
                <color theme="0"/>
              </font>
              <fill>
                <patternFill>
                  <bgColor rgb="FFFF0000"/>
                </patternFill>
              </fill>
            </x14:dxf>
          </x14:cfRule>
          <xm:sqref>M98:M99 H117 F117</xm:sqref>
        </x14:conditionalFormatting>
        <x14:conditionalFormatting xmlns:xm="http://schemas.microsoft.com/office/excel/2006/main">
          <x14:cfRule type="cellIs" priority="69" operator="equal" id="{E2E45643-FB72-4A8A-8522-C4086B878885}">
            <xm:f>'Drop Downs'!$B$6</xm:f>
            <x14:dxf>
              <font>
                <b/>
                <i val="0"/>
                <color theme="0"/>
              </font>
              <fill>
                <patternFill>
                  <bgColor rgb="FF00B050"/>
                </patternFill>
              </fill>
            </x14:dxf>
          </x14:cfRule>
          <x14:cfRule type="cellIs" priority="70" operator="equal" id="{24AAE534-989B-477E-B272-9D2DE6D39707}">
            <xm:f>'Drop Downs'!$B$5</xm:f>
            <x14:dxf>
              <font>
                <b/>
                <i val="0"/>
                <color theme="0"/>
              </font>
              <fill>
                <patternFill>
                  <bgColor rgb="FFFF0000"/>
                </patternFill>
              </fill>
            </x14:dxf>
          </x14:cfRule>
          <xm:sqref>M100</xm:sqref>
        </x14:conditionalFormatting>
        <x14:conditionalFormatting xmlns:xm="http://schemas.microsoft.com/office/excel/2006/main">
          <x14:cfRule type="cellIs" priority="67" operator="equal" id="{2F02A979-AC8F-470D-9EA2-9C584CA5A99D}">
            <xm:f>'Drop Downs'!$B$6</xm:f>
            <x14:dxf>
              <font>
                <b/>
                <i val="0"/>
                <color theme="0"/>
              </font>
              <fill>
                <patternFill>
                  <bgColor rgb="FF00B050"/>
                </patternFill>
              </fill>
            </x14:dxf>
          </x14:cfRule>
          <x14:cfRule type="cellIs" priority="68" operator="equal" id="{4DCA6A2A-3736-41F1-87D0-7E4DBD8B0DE4}">
            <xm:f>'Drop Downs'!$B$5</xm:f>
            <x14:dxf>
              <font>
                <b/>
                <i val="0"/>
                <color theme="0"/>
              </font>
              <fill>
                <patternFill>
                  <bgColor rgb="FFFF0000"/>
                </patternFill>
              </fill>
            </x14:dxf>
          </x14:cfRule>
          <xm:sqref>M101:M103</xm:sqref>
        </x14:conditionalFormatting>
        <x14:conditionalFormatting xmlns:xm="http://schemas.microsoft.com/office/excel/2006/main">
          <x14:cfRule type="cellIs" priority="65" operator="equal" id="{8FCEEFDB-3C94-42BA-BD19-BA08F46A2CC1}">
            <xm:f>'Drop Downs'!$B$6</xm:f>
            <x14:dxf>
              <font>
                <b/>
                <i val="0"/>
                <color theme="0"/>
              </font>
              <fill>
                <patternFill>
                  <bgColor rgb="FF00B050"/>
                </patternFill>
              </fill>
            </x14:dxf>
          </x14:cfRule>
          <x14:cfRule type="cellIs" priority="66" operator="equal" id="{0A1B3098-07A1-4480-92B0-D84EC5173C06}">
            <xm:f>'Drop Downs'!$B$5</xm:f>
            <x14:dxf>
              <font>
                <b/>
                <i val="0"/>
                <color theme="0"/>
              </font>
              <fill>
                <patternFill>
                  <bgColor rgb="FFFF0000"/>
                </patternFill>
              </fill>
            </x14:dxf>
          </x14:cfRule>
          <xm:sqref>M104</xm:sqref>
        </x14:conditionalFormatting>
        <x14:conditionalFormatting xmlns:xm="http://schemas.microsoft.com/office/excel/2006/main">
          <x14:cfRule type="cellIs" priority="63" operator="equal" id="{44CFE29F-BD8B-4E01-9AC0-9C54FE996160}">
            <xm:f>'Drop Downs'!$B$6</xm:f>
            <x14:dxf>
              <font>
                <b/>
                <i val="0"/>
                <color theme="0"/>
              </font>
              <fill>
                <patternFill>
                  <bgColor rgb="FF00B050"/>
                </patternFill>
              </fill>
            </x14:dxf>
          </x14:cfRule>
          <x14:cfRule type="cellIs" priority="64" operator="equal" id="{E4C2028A-C0C2-4264-8145-7EB5822F2BA9}">
            <xm:f>'Drop Downs'!$B$5</xm:f>
            <x14:dxf>
              <font>
                <b/>
                <i val="0"/>
                <color theme="0"/>
              </font>
              <fill>
                <patternFill>
                  <bgColor rgb="FFFF0000"/>
                </patternFill>
              </fill>
            </x14:dxf>
          </x14:cfRule>
          <xm:sqref>H98:H103</xm:sqref>
        </x14:conditionalFormatting>
        <x14:conditionalFormatting xmlns:xm="http://schemas.microsoft.com/office/excel/2006/main">
          <x14:cfRule type="cellIs" priority="61" operator="equal" id="{0EF114B4-E881-4E24-AA14-D856C4BEA686}">
            <xm:f>'Drop Downs'!$B$6</xm:f>
            <x14:dxf>
              <font>
                <b/>
                <i val="0"/>
                <color theme="0"/>
              </font>
              <fill>
                <patternFill>
                  <bgColor rgb="FF00B050"/>
                </patternFill>
              </fill>
            </x14:dxf>
          </x14:cfRule>
          <x14:cfRule type="cellIs" priority="62" operator="equal" id="{4D0E625C-1CE2-489A-9FE8-5129608EFE55}">
            <xm:f>'Drop Downs'!$B$5</xm:f>
            <x14:dxf>
              <font>
                <b/>
                <i val="0"/>
                <color theme="0"/>
              </font>
              <fill>
                <patternFill>
                  <bgColor rgb="FFFF0000"/>
                </patternFill>
              </fill>
            </x14:dxf>
          </x14:cfRule>
          <xm:sqref>H104</xm:sqref>
        </x14:conditionalFormatting>
        <x14:conditionalFormatting xmlns:xm="http://schemas.microsoft.com/office/excel/2006/main">
          <x14:cfRule type="cellIs" priority="59" operator="equal" id="{A7E25EEE-87F0-4746-8399-02256C317523}">
            <xm:f>'Drop Downs'!$B$6</xm:f>
            <x14:dxf>
              <font>
                <b/>
                <i val="0"/>
                <color theme="0"/>
              </font>
              <fill>
                <patternFill>
                  <bgColor rgb="FF00B050"/>
                </patternFill>
              </fill>
            </x14:dxf>
          </x14:cfRule>
          <x14:cfRule type="cellIs" priority="60" operator="equal" id="{502B3F6B-6AF5-4DDC-8FD0-5B0ED38EC53D}">
            <xm:f>'Drop Downs'!$B$5</xm:f>
            <x14:dxf>
              <font>
                <b/>
                <i val="0"/>
                <color theme="0"/>
              </font>
              <fill>
                <patternFill>
                  <bgColor rgb="FFFF0000"/>
                </patternFill>
              </fill>
            </x14:dxf>
          </x14:cfRule>
          <xm:sqref>M121:M122 H140 F140</xm:sqref>
        </x14:conditionalFormatting>
        <x14:conditionalFormatting xmlns:xm="http://schemas.microsoft.com/office/excel/2006/main">
          <x14:cfRule type="cellIs" priority="57" operator="equal" id="{6CFC9D4B-B0BA-4A1E-ACD3-9E296F0A95C6}">
            <xm:f>'Drop Downs'!$B$6</xm:f>
            <x14:dxf>
              <font>
                <b/>
                <i val="0"/>
                <color theme="0"/>
              </font>
              <fill>
                <patternFill>
                  <bgColor rgb="FF00B050"/>
                </patternFill>
              </fill>
            </x14:dxf>
          </x14:cfRule>
          <x14:cfRule type="cellIs" priority="58" operator="equal" id="{1F0F8D21-D75B-4044-9B28-AB5BF7043917}">
            <xm:f>'Drop Downs'!$B$5</xm:f>
            <x14:dxf>
              <font>
                <b/>
                <i val="0"/>
                <color theme="0"/>
              </font>
              <fill>
                <patternFill>
                  <bgColor rgb="FFFF0000"/>
                </patternFill>
              </fill>
            </x14:dxf>
          </x14:cfRule>
          <xm:sqref>M123</xm:sqref>
        </x14:conditionalFormatting>
        <x14:conditionalFormatting xmlns:xm="http://schemas.microsoft.com/office/excel/2006/main">
          <x14:cfRule type="cellIs" priority="55" operator="equal" id="{58643FDB-A360-4A1E-BD5E-EF5D6DD39D56}">
            <xm:f>'Drop Downs'!$B$6</xm:f>
            <x14:dxf>
              <font>
                <b/>
                <i val="0"/>
                <color theme="0"/>
              </font>
              <fill>
                <patternFill>
                  <bgColor rgb="FF00B050"/>
                </patternFill>
              </fill>
            </x14:dxf>
          </x14:cfRule>
          <x14:cfRule type="cellIs" priority="56" operator="equal" id="{5E555E48-4ACF-4A44-8A06-3D2B137348EF}">
            <xm:f>'Drop Downs'!$B$5</xm:f>
            <x14:dxf>
              <font>
                <b/>
                <i val="0"/>
                <color theme="0"/>
              </font>
              <fill>
                <patternFill>
                  <bgColor rgb="FFFF0000"/>
                </patternFill>
              </fill>
            </x14:dxf>
          </x14:cfRule>
          <xm:sqref>M124:M126</xm:sqref>
        </x14:conditionalFormatting>
        <x14:conditionalFormatting xmlns:xm="http://schemas.microsoft.com/office/excel/2006/main">
          <x14:cfRule type="cellIs" priority="53" operator="equal" id="{14356513-CE24-4283-81A6-F6A4B0D42076}">
            <xm:f>'Drop Downs'!$B$6</xm:f>
            <x14:dxf>
              <font>
                <b/>
                <i val="0"/>
                <color theme="0"/>
              </font>
              <fill>
                <patternFill>
                  <bgColor rgb="FF00B050"/>
                </patternFill>
              </fill>
            </x14:dxf>
          </x14:cfRule>
          <x14:cfRule type="cellIs" priority="54" operator="equal" id="{2D2C1998-0CE1-4A5C-B426-59C39CD28622}">
            <xm:f>'Drop Downs'!$B$5</xm:f>
            <x14:dxf>
              <font>
                <b/>
                <i val="0"/>
                <color theme="0"/>
              </font>
              <fill>
                <patternFill>
                  <bgColor rgb="FFFF0000"/>
                </patternFill>
              </fill>
            </x14:dxf>
          </x14:cfRule>
          <xm:sqref>M127</xm:sqref>
        </x14:conditionalFormatting>
        <x14:conditionalFormatting xmlns:xm="http://schemas.microsoft.com/office/excel/2006/main">
          <x14:cfRule type="cellIs" priority="51" operator="equal" id="{AC30175B-BFE2-4968-A945-4D84C7EAD0E8}">
            <xm:f>'Drop Downs'!$B$6</xm:f>
            <x14:dxf>
              <font>
                <b/>
                <i val="0"/>
                <color theme="0"/>
              </font>
              <fill>
                <patternFill>
                  <bgColor rgb="FF00B050"/>
                </patternFill>
              </fill>
            </x14:dxf>
          </x14:cfRule>
          <x14:cfRule type="cellIs" priority="52" operator="equal" id="{C0F26DBB-A3F1-4842-9166-A1D9974C5A4F}">
            <xm:f>'Drop Downs'!$B$5</xm:f>
            <x14:dxf>
              <font>
                <b/>
                <i val="0"/>
                <color theme="0"/>
              </font>
              <fill>
                <patternFill>
                  <bgColor rgb="FFFF0000"/>
                </patternFill>
              </fill>
            </x14:dxf>
          </x14:cfRule>
          <xm:sqref>H121:H126</xm:sqref>
        </x14:conditionalFormatting>
        <x14:conditionalFormatting xmlns:xm="http://schemas.microsoft.com/office/excel/2006/main">
          <x14:cfRule type="cellIs" priority="49" operator="equal" id="{448D0AFA-14FC-4A16-A87A-C5D77773A1D4}">
            <xm:f>'Drop Downs'!$B$6</xm:f>
            <x14:dxf>
              <font>
                <b/>
                <i val="0"/>
                <color theme="0"/>
              </font>
              <fill>
                <patternFill>
                  <bgColor rgb="FF00B050"/>
                </patternFill>
              </fill>
            </x14:dxf>
          </x14:cfRule>
          <x14:cfRule type="cellIs" priority="50" operator="equal" id="{DB8A0CAF-5DEC-40E6-8005-9DAE56863384}">
            <xm:f>'Drop Downs'!$B$5</xm:f>
            <x14:dxf>
              <font>
                <b/>
                <i val="0"/>
                <color theme="0"/>
              </font>
              <fill>
                <patternFill>
                  <bgColor rgb="FFFF0000"/>
                </patternFill>
              </fill>
            </x14:dxf>
          </x14:cfRule>
          <xm:sqref>H127</xm:sqref>
        </x14:conditionalFormatting>
        <x14:conditionalFormatting xmlns:xm="http://schemas.microsoft.com/office/excel/2006/main">
          <x14:cfRule type="cellIs" priority="47" operator="equal" id="{883A007A-B2B5-4AE8-ABA1-C673749977DA}">
            <xm:f>'Drop Downs'!$B$6</xm:f>
            <x14:dxf>
              <font>
                <b/>
                <i val="0"/>
                <color theme="0"/>
              </font>
              <fill>
                <patternFill>
                  <bgColor rgb="FF00B050"/>
                </patternFill>
              </fill>
            </x14:dxf>
          </x14:cfRule>
          <x14:cfRule type="cellIs" priority="48" operator="equal" id="{DB077D35-0173-4E7B-8A30-95CDCB2E1A86}">
            <xm:f>'Drop Downs'!$B$5</xm:f>
            <x14:dxf>
              <font>
                <b/>
                <i val="0"/>
                <color theme="0"/>
              </font>
              <fill>
                <patternFill>
                  <bgColor rgb="FFFF0000"/>
                </patternFill>
              </fill>
            </x14:dxf>
          </x14:cfRule>
          <xm:sqref>M144:M145 H163 F163</xm:sqref>
        </x14:conditionalFormatting>
        <x14:conditionalFormatting xmlns:xm="http://schemas.microsoft.com/office/excel/2006/main">
          <x14:cfRule type="cellIs" priority="45" operator="equal" id="{8EDB9E80-E2DA-482F-A8B8-7388863A5042}">
            <xm:f>'Drop Downs'!$B$6</xm:f>
            <x14:dxf>
              <font>
                <b/>
                <i val="0"/>
                <color theme="0"/>
              </font>
              <fill>
                <patternFill>
                  <bgColor rgb="FF00B050"/>
                </patternFill>
              </fill>
            </x14:dxf>
          </x14:cfRule>
          <x14:cfRule type="cellIs" priority="46" operator="equal" id="{FC325CD6-1984-48F6-BF98-D708229F38A1}">
            <xm:f>'Drop Downs'!$B$5</xm:f>
            <x14:dxf>
              <font>
                <b/>
                <i val="0"/>
                <color theme="0"/>
              </font>
              <fill>
                <patternFill>
                  <bgColor rgb="FFFF0000"/>
                </patternFill>
              </fill>
            </x14:dxf>
          </x14:cfRule>
          <xm:sqref>M146</xm:sqref>
        </x14:conditionalFormatting>
        <x14:conditionalFormatting xmlns:xm="http://schemas.microsoft.com/office/excel/2006/main">
          <x14:cfRule type="cellIs" priority="43" operator="equal" id="{BAE0E34E-E480-4822-8E9A-2C32246633F0}">
            <xm:f>'Drop Downs'!$B$6</xm:f>
            <x14:dxf>
              <font>
                <b/>
                <i val="0"/>
                <color theme="0"/>
              </font>
              <fill>
                <patternFill>
                  <bgColor rgb="FF00B050"/>
                </patternFill>
              </fill>
            </x14:dxf>
          </x14:cfRule>
          <x14:cfRule type="cellIs" priority="44" operator="equal" id="{961727C0-F9ED-4989-882C-B2DCE6578A70}">
            <xm:f>'Drop Downs'!$B$5</xm:f>
            <x14:dxf>
              <font>
                <b/>
                <i val="0"/>
                <color theme="0"/>
              </font>
              <fill>
                <patternFill>
                  <bgColor rgb="FFFF0000"/>
                </patternFill>
              </fill>
            </x14:dxf>
          </x14:cfRule>
          <xm:sqref>M147:M149</xm:sqref>
        </x14:conditionalFormatting>
        <x14:conditionalFormatting xmlns:xm="http://schemas.microsoft.com/office/excel/2006/main">
          <x14:cfRule type="cellIs" priority="41" operator="equal" id="{274622B9-E7CC-4B0B-995E-0B092992CB3E}">
            <xm:f>'Drop Downs'!$B$6</xm:f>
            <x14:dxf>
              <font>
                <b/>
                <i val="0"/>
                <color theme="0"/>
              </font>
              <fill>
                <patternFill>
                  <bgColor rgb="FF00B050"/>
                </patternFill>
              </fill>
            </x14:dxf>
          </x14:cfRule>
          <x14:cfRule type="cellIs" priority="42" operator="equal" id="{1FBFE137-AAEB-48D9-BA87-D855E2B659FC}">
            <xm:f>'Drop Downs'!$B$5</xm:f>
            <x14:dxf>
              <font>
                <b/>
                <i val="0"/>
                <color theme="0"/>
              </font>
              <fill>
                <patternFill>
                  <bgColor rgb="FFFF0000"/>
                </patternFill>
              </fill>
            </x14:dxf>
          </x14:cfRule>
          <xm:sqref>M150</xm:sqref>
        </x14:conditionalFormatting>
        <x14:conditionalFormatting xmlns:xm="http://schemas.microsoft.com/office/excel/2006/main">
          <x14:cfRule type="cellIs" priority="39" operator="equal" id="{6FB809AA-14AD-4AC6-A692-35B237C29683}">
            <xm:f>'Drop Downs'!$B$6</xm:f>
            <x14:dxf>
              <font>
                <b/>
                <i val="0"/>
                <color theme="0"/>
              </font>
              <fill>
                <patternFill>
                  <bgColor rgb="FF00B050"/>
                </patternFill>
              </fill>
            </x14:dxf>
          </x14:cfRule>
          <x14:cfRule type="cellIs" priority="40" operator="equal" id="{954FCCB9-093E-4463-A042-CEDF05014356}">
            <xm:f>'Drop Downs'!$B$5</xm:f>
            <x14:dxf>
              <font>
                <b/>
                <i val="0"/>
                <color theme="0"/>
              </font>
              <fill>
                <patternFill>
                  <bgColor rgb="FFFF0000"/>
                </patternFill>
              </fill>
            </x14:dxf>
          </x14:cfRule>
          <xm:sqref>H144:H149</xm:sqref>
        </x14:conditionalFormatting>
        <x14:conditionalFormatting xmlns:xm="http://schemas.microsoft.com/office/excel/2006/main">
          <x14:cfRule type="cellIs" priority="37" operator="equal" id="{EFDF7253-3D79-4DA4-ABF6-EC448F6C0159}">
            <xm:f>'Drop Downs'!$B$6</xm:f>
            <x14:dxf>
              <font>
                <b/>
                <i val="0"/>
                <color theme="0"/>
              </font>
              <fill>
                <patternFill>
                  <bgColor rgb="FF00B050"/>
                </patternFill>
              </fill>
            </x14:dxf>
          </x14:cfRule>
          <x14:cfRule type="cellIs" priority="38" operator="equal" id="{1E246E50-6768-404B-8B92-902C3E7D2D5A}">
            <xm:f>'Drop Downs'!$B$5</xm:f>
            <x14:dxf>
              <font>
                <b/>
                <i val="0"/>
                <color theme="0"/>
              </font>
              <fill>
                <patternFill>
                  <bgColor rgb="FFFF0000"/>
                </patternFill>
              </fill>
            </x14:dxf>
          </x14:cfRule>
          <xm:sqref>H150</xm:sqref>
        </x14:conditionalFormatting>
        <x14:conditionalFormatting xmlns:xm="http://schemas.microsoft.com/office/excel/2006/main">
          <x14:cfRule type="cellIs" priority="35" operator="equal" id="{F86E42DC-9F8A-4AB1-8020-BDB9457F414D}">
            <xm:f>'Drop Downs'!$B$6</xm:f>
            <x14:dxf>
              <font>
                <b/>
                <i val="0"/>
                <color theme="0"/>
              </font>
              <fill>
                <patternFill>
                  <bgColor rgb="FF00B050"/>
                </patternFill>
              </fill>
            </x14:dxf>
          </x14:cfRule>
          <x14:cfRule type="cellIs" priority="36" operator="equal" id="{1BE9B4DB-0AE5-4E2E-A50A-07B56614C44B}">
            <xm:f>'Drop Downs'!$B$5</xm:f>
            <x14:dxf>
              <font>
                <b/>
                <i val="0"/>
                <color theme="0"/>
              </font>
              <fill>
                <patternFill>
                  <bgColor rgb="FFFF0000"/>
                </patternFill>
              </fill>
            </x14:dxf>
          </x14:cfRule>
          <xm:sqref>M167:M168 H186 F186</xm:sqref>
        </x14:conditionalFormatting>
        <x14:conditionalFormatting xmlns:xm="http://schemas.microsoft.com/office/excel/2006/main">
          <x14:cfRule type="cellIs" priority="33" operator="equal" id="{F4B9B339-F488-4591-9F2F-00D964844B12}">
            <xm:f>'Drop Downs'!$B$6</xm:f>
            <x14:dxf>
              <font>
                <b/>
                <i val="0"/>
                <color theme="0"/>
              </font>
              <fill>
                <patternFill>
                  <bgColor rgb="FF00B050"/>
                </patternFill>
              </fill>
            </x14:dxf>
          </x14:cfRule>
          <x14:cfRule type="cellIs" priority="34" operator="equal" id="{94FAC0AB-DAA9-479D-9AB6-B62AEA937A49}">
            <xm:f>'Drop Downs'!$B$5</xm:f>
            <x14:dxf>
              <font>
                <b/>
                <i val="0"/>
                <color theme="0"/>
              </font>
              <fill>
                <patternFill>
                  <bgColor rgb="FFFF0000"/>
                </patternFill>
              </fill>
            </x14:dxf>
          </x14:cfRule>
          <xm:sqref>M169</xm:sqref>
        </x14:conditionalFormatting>
        <x14:conditionalFormatting xmlns:xm="http://schemas.microsoft.com/office/excel/2006/main">
          <x14:cfRule type="cellIs" priority="31" operator="equal" id="{2E65F2F5-2EB0-4319-ADFC-6A91B9CA3C25}">
            <xm:f>'Drop Downs'!$B$6</xm:f>
            <x14:dxf>
              <font>
                <b/>
                <i val="0"/>
                <color theme="0"/>
              </font>
              <fill>
                <patternFill>
                  <bgColor rgb="FF00B050"/>
                </patternFill>
              </fill>
            </x14:dxf>
          </x14:cfRule>
          <x14:cfRule type="cellIs" priority="32" operator="equal" id="{3BA1CF38-DF69-4725-8CE7-1584A93F5F63}">
            <xm:f>'Drop Downs'!$B$5</xm:f>
            <x14:dxf>
              <font>
                <b/>
                <i val="0"/>
                <color theme="0"/>
              </font>
              <fill>
                <patternFill>
                  <bgColor rgb="FFFF0000"/>
                </patternFill>
              </fill>
            </x14:dxf>
          </x14:cfRule>
          <xm:sqref>M170:M172</xm:sqref>
        </x14:conditionalFormatting>
        <x14:conditionalFormatting xmlns:xm="http://schemas.microsoft.com/office/excel/2006/main">
          <x14:cfRule type="cellIs" priority="29" operator="equal" id="{82B6998B-90A7-494D-94CE-35E786BAD0BF}">
            <xm:f>'Drop Downs'!$B$6</xm:f>
            <x14:dxf>
              <font>
                <b/>
                <i val="0"/>
                <color theme="0"/>
              </font>
              <fill>
                <patternFill>
                  <bgColor rgb="FF00B050"/>
                </patternFill>
              </fill>
            </x14:dxf>
          </x14:cfRule>
          <x14:cfRule type="cellIs" priority="30" operator="equal" id="{24BAA97F-8C4D-4F20-B5EC-2123387F3F2F}">
            <xm:f>'Drop Downs'!$B$5</xm:f>
            <x14:dxf>
              <font>
                <b/>
                <i val="0"/>
                <color theme="0"/>
              </font>
              <fill>
                <patternFill>
                  <bgColor rgb="FFFF0000"/>
                </patternFill>
              </fill>
            </x14:dxf>
          </x14:cfRule>
          <xm:sqref>M173</xm:sqref>
        </x14:conditionalFormatting>
        <x14:conditionalFormatting xmlns:xm="http://schemas.microsoft.com/office/excel/2006/main">
          <x14:cfRule type="cellIs" priority="27" operator="equal" id="{E9B7B62E-84EC-4823-9F0A-0204985245CF}">
            <xm:f>'Drop Downs'!$B$6</xm:f>
            <x14:dxf>
              <font>
                <b/>
                <i val="0"/>
                <color theme="0"/>
              </font>
              <fill>
                <patternFill>
                  <bgColor rgb="FF00B050"/>
                </patternFill>
              </fill>
            </x14:dxf>
          </x14:cfRule>
          <x14:cfRule type="cellIs" priority="28" operator="equal" id="{D3BD6A8F-550B-44A7-807E-E932C62D57A2}">
            <xm:f>'Drop Downs'!$B$5</xm:f>
            <x14:dxf>
              <font>
                <b/>
                <i val="0"/>
                <color theme="0"/>
              </font>
              <fill>
                <patternFill>
                  <bgColor rgb="FFFF0000"/>
                </patternFill>
              </fill>
            </x14:dxf>
          </x14:cfRule>
          <xm:sqref>H167:H172</xm:sqref>
        </x14:conditionalFormatting>
        <x14:conditionalFormatting xmlns:xm="http://schemas.microsoft.com/office/excel/2006/main">
          <x14:cfRule type="cellIs" priority="25" operator="equal" id="{81A9BD16-7808-4A54-ACF4-B02884B097E3}">
            <xm:f>'Drop Downs'!$B$6</xm:f>
            <x14:dxf>
              <font>
                <b/>
                <i val="0"/>
                <color theme="0"/>
              </font>
              <fill>
                <patternFill>
                  <bgColor rgb="FF00B050"/>
                </patternFill>
              </fill>
            </x14:dxf>
          </x14:cfRule>
          <x14:cfRule type="cellIs" priority="26" operator="equal" id="{A141D3CF-8F44-4C59-BF77-3FC3BA1DE6CB}">
            <xm:f>'Drop Downs'!$B$5</xm:f>
            <x14:dxf>
              <font>
                <b/>
                <i val="0"/>
                <color theme="0"/>
              </font>
              <fill>
                <patternFill>
                  <bgColor rgb="FFFF0000"/>
                </patternFill>
              </fill>
            </x14:dxf>
          </x14:cfRule>
          <xm:sqref>H173</xm:sqref>
        </x14:conditionalFormatting>
        <x14:conditionalFormatting xmlns:xm="http://schemas.microsoft.com/office/excel/2006/main">
          <x14:cfRule type="cellIs" priority="23" operator="equal" id="{80A821E2-08D3-43E2-A4ED-25CB8227E7A2}">
            <xm:f>'Drop Downs'!$B$6</xm:f>
            <x14:dxf>
              <font>
                <b/>
                <i val="0"/>
                <color theme="0"/>
              </font>
              <fill>
                <patternFill>
                  <bgColor rgb="FF00B050"/>
                </patternFill>
              </fill>
            </x14:dxf>
          </x14:cfRule>
          <x14:cfRule type="cellIs" priority="24" operator="equal" id="{E44C0C53-BC1E-43AE-B82C-6D96927F67E2}">
            <xm:f>'Drop Downs'!$B$5</xm:f>
            <x14:dxf>
              <font>
                <b/>
                <i val="0"/>
                <color theme="0"/>
              </font>
              <fill>
                <patternFill>
                  <bgColor rgb="FFFF0000"/>
                </patternFill>
              </fill>
            </x14:dxf>
          </x14:cfRule>
          <xm:sqref>M190:M191 H209 F209</xm:sqref>
        </x14:conditionalFormatting>
        <x14:conditionalFormatting xmlns:xm="http://schemas.microsoft.com/office/excel/2006/main">
          <x14:cfRule type="cellIs" priority="21" operator="equal" id="{3D36C1D2-EC12-47E4-9CC5-E07C4A1FBDBF}">
            <xm:f>'Drop Downs'!$B$6</xm:f>
            <x14:dxf>
              <font>
                <b/>
                <i val="0"/>
                <color theme="0"/>
              </font>
              <fill>
                <patternFill>
                  <bgColor rgb="FF00B050"/>
                </patternFill>
              </fill>
            </x14:dxf>
          </x14:cfRule>
          <x14:cfRule type="cellIs" priority="22" operator="equal" id="{CB3807E8-533A-4A0D-94BB-75AFDB7C8FC8}">
            <xm:f>'Drop Downs'!$B$5</xm:f>
            <x14:dxf>
              <font>
                <b/>
                <i val="0"/>
                <color theme="0"/>
              </font>
              <fill>
                <patternFill>
                  <bgColor rgb="FFFF0000"/>
                </patternFill>
              </fill>
            </x14:dxf>
          </x14:cfRule>
          <xm:sqref>M192</xm:sqref>
        </x14:conditionalFormatting>
        <x14:conditionalFormatting xmlns:xm="http://schemas.microsoft.com/office/excel/2006/main">
          <x14:cfRule type="cellIs" priority="19" operator="equal" id="{AB1C5E61-2BCF-41A5-9302-4E3577832AF7}">
            <xm:f>'Drop Downs'!$B$6</xm:f>
            <x14:dxf>
              <font>
                <b/>
                <i val="0"/>
                <color theme="0"/>
              </font>
              <fill>
                <patternFill>
                  <bgColor rgb="FF00B050"/>
                </patternFill>
              </fill>
            </x14:dxf>
          </x14:cfRule>
          <x14:cfRule type="cellIs" priority="20" operator="equal" id="{3853F83A-6920-4EAE-BA98-8FBA288B4496}">
            <xm:f>'Drop Downs'!$B$5</xm:f>
            <x14:dxf>
              <font>
                <b/>
                <i val="0"/>
                <color theme="0"/>
              </font>
              <fill>
                <patternFill>
                  <bgColor rgb="FFFF0000"/>
                </patternFill>
              </fill>
            </x14:dxf>
          </x14:cfRule>
          <xm:sqref>M193:M195</xm:sqref>
        </x14:conditionalFormatting>
        <x14:conditionalFormatting xmlns:xm="http://schemas.microsoft.com/office/excel/2006/main">
          <x14:cfRule type="cellIs" priority="17" operator="equal" id="{BDEE138C-C1F3-4F29-8454-AC200CC9DFCC}">
            <xm:f>'Drop Downs'!$B$6</xm:f>
            <x14:dxf>
              <font>
                <b/>
                <i val="0"/>
                <color theme="0"/>
              </font>
              <fill>
                <patternFill>
                  <bgColor rgb="FF00B050"/>
                </patternFill>
              </fill>
            </x14:dxf>
          </x14:cfRule>
          <x14:cfRule type="cellIs" priority="18" operator="equal" id="{6F51DBB3-FB7D-492B-90EF-AEE183E4FD67}">
            <xm:f>'Drop Downs'!$B$5</xm:f>
            <x14:dxf>
              <font>
                <b/>
                <i val="0"/>
                <color theme="0"/>
              </font>
              <fill>
                <patternFill>
                  <bgColor rgb="FFFF0000"/>
                </patternFill>
              </fill>
            </x14:dxf>
          </x14:cfRule>
          <xm:sqref>M196</xm:sqref>
        </x14:conditionalFormatting>
        <x14:conditionalFormatting xmlns:xm="http://schemas.microsoft.com/office/excel/2006/main">
          <x14:cfRule type="cellIs" priority="15" operator="equal" id="{47FF123E-73A4-4D31-812A-2E4CCC0EBF7B}">
            <xm:f>'Drop Downs'!$B$6</xm:f>
            <x14:dxf>
              <font>
                <b/>
                <i val="0"/>
                <color theme="0"/>
              </font>
              <fill>
                <patternFill>
                  <bgColor rgb="FF00B050"/>
                </patternFill>
              </fill>
            </x14:dxf>
          </x14:cfRule>
          <x14:cfRule type="cellIs" priority="16" operator="equal" id="{F4C6ECFB-EF68-4C1F-AD64-6AF3818B9E74}">
            <xm:f>'Drop Downs'!$B$5</xm:f>
            <x14:dxf>
              <font>
                <b/>
                <i val="0"/>
                <color theme="0"/>
              </font>
              <fill>
                <patternFill>
                  <bgColor rgb="FFFF0000"/>
                </patternFill>
              </fill>
            </x14:dxf>
          </x14:cfRule>
          <xm:sqref>H190:H195</xm:sqref>
        </x14:conditionalFormatting>
        <x14:conditionalFormatting xmlns:xm="http://schemas.microsoft.com/office/excel/2006/main">
          <x14:cfRule type="cellIs" priority="13" operator="equal" id="{8A9866F4-FF1C-4BC5-BF99-4EDC1229F929}">
            <xm:f>'Drop Downs'!$B$6</xm:f>
            <x14:dxf>
              <font>
                <b/>
                <i val="0"/>
                <color theme="0"/>
              </font>
              <fill>
                <patternFill>
                  <bgColor rgb="FF00B050"/>
                </patternFill>
              </fill>
            </x14:dxf>
          </x14:cfRule>
          <x14:cfRule type="cellIs" priority="14" operator="equal" id="{7E352570-BFB2-4F47-96FB-EBCAFF609257}">
            <xm:f>'Drop Downs'!$B$5</xm:f>
            <x14:dxf>
              <font>
                <b/>
                <i val="0"/>
                <color theme="0"/>
              </font>
              <fill>
                <patternFill>
                  <bgColor rgb="FFFF0000"/>
                </patternFill>
              </fill>
            </x14:dxf>
          </x14:cfRule>
          <xm:sqref>H196</xm:sqref>
        </x14:conditionalFormatting>
        <x14:conditionalFormatting xmlns:xm="http://schemas.microsoft.com/office/excel/2006/main">
          <x14:cfRule type="cellIs" priority="11" operator="equal" id="{B2D30EFB-C5FB-41F6-A30E-F2931D9FD59C}">
            <xm:f>'Drop Downs'!$B$6</xm:f>
            <x14:dxf>
              <font>
                <b/>
                <i val="0"/>
                <color theme="0"/>
              </font>
              <fill>
                <patternFill>
                  <bgColor rgb="FF00B050"/>
                </patternFill>
              </fill>
            </x14:dxf>
          </x14:cfRule>
          <x14:cfRule type="cellIs" priority="12" operator="equal" id="{6CFACA78-410A-4AD2-9A80-2C17FA76344A}">
            <xm:f>'Drop Downs'!$B$5</xm:f>
            <x14:dxf>
              <font>
                <b/>
                <i val="0"/>
                <color theme="0"/>
              </font>
              <fill>
                <patternFill>
                  <bgColor rgb="FFFF0000"/>
                </patternFill>
              </fill>
            </x14:dxf>
          </x14:cfRule>
          <xm:sqref>M213:M214 H232 F232</xm:sqref>
        </x14:conditionalFormatting>
        <x14:conditionalFormatting xmlns:xm="http://schemas.microsoft.com/office/excel/2006/main">
          <x14:cfRule type="cellIs" priority="9" operator="equal" id="{4DC4AFB4-CEBE-407D-A4B0-C57A8E4914CF}">
            <xm:f>'Drop Downs'!$B$6</xm:f>
            <x14:dxf>
              <font>
                <b/>
                <i val="0"/>
                <color theme="0"/>
              </font>
              <fill>
                <patternFill>
                  <bgColor rgb="FF00B050"/>
                </patternFill>
              </fill>
            </x14:dxf>
          </x14:cfRule>
          <x14:cfRule type="cellIs" priority="10" operator="equal" id="{AC21EE9B-CCE6-47E8-81E1-6EEE4EAC533F}">
            <xm:f>'Drop Downs'!$B$5</xm:f>
            <x14:dxf>
              <font>
                <b/>
                <i val="0"/>
                <color theme="0"/>
              </font>
              <fill>
                <patternFill>
                  <bgColor rgb="FFFF0000"/>
                </patternFill>
              </fill>
            </x14:dxf>
          </x14:cfRule>
          <xm:sqref>M215</xm:sqref>
        </x14:conditionalFormatting>
        <x14:conditionalFormatting xmlns:xm="http://schemas.microsoft.com/office/excel/2006/main">
          <x14:cfRule type="cellIs" priority="7" operator="equal" id="{32721903-9414-4704-BEA1-8AF00D4E0E3F}">
            <xm:f>'Drop Downs'!$B$6</xm:f>
            <x14:dxf>
              <font>
                <b/>
                <i val="0"/>
                <color theme="0"/>
              </font>
              <fill>
                <patternFill>
                  <bgColor rgb="FF00B050"/>
                </patternFill>
              </fill>
            </x14:dxf>
          </x14:cfRule>
          <x14:cfRule type="cellIs" priority="8" operator="equal" id="{A3C7CC23-B24E-4831-8FB1-08D7389CCBDF}">
            <xm:f>'Drop Downs'!$B$5</xm:f>
            <x14:dxf>
              <font>
                <b/>
                <i val="0"/>
                <color theme="0"/>
              </font>
              <fill>
                <patternFill>
                  <bgColor rgb="FFFF0000"/>
                </patternFill>
              </fill>
            </x14:dxf>
          </x14:cfRule>
          <xm:sqref>M216:M218</xm:sqref>
        </x14:conditionalFormatting>
        <x14:conditionalFormatting xmlns:xm="http://schemas.microsoft.com/office/excel/2006/main">
          <x14:cfRule type="cellIs" priority="5" operator="equal" id="{3078A595-8636-4600-BC8D-AF5C70F79549}">
            <xm:f>'Drop Downs'!$B$6</xm:f>
            <x14:dxf>
              <font>
                <b/>
                <i val="0"/>
                <color theme="0"/>
              </font>
              <fill>
                <patternFill>
                  <bgColor rgb="FF00B050"/>
                </patternFill>
              </fill>
            </x14:dxf>
          </x14:cfRule>
          <x14:cfRule type="cellIs" priority="6" operator="equal" id="{CCAABCEF-8CB3-4D39-9B16-2FFC4347303A}">
            <xm:f>'Drop Downs'!$B$5</xm:f>
            <x14:dxf>
              <font>
                <b/>
                <i val="0"/>
                <color theme="0"/>
              </font>
              <fill>
                <patternFill>
                  <bgColor rgb="FFFF0000"/>
                </patternFill>
              </fill>
            </x14:dxf>
          </x14:cfRule>
          <xm:sqref>M219</xm:sqref>
        </x14:conditionalFormatting>
        <x14:conditionalFormatting xmlns:xm="http://schemas.microsoft.com/office/excel/2006/main">
          <x14:cfRule type="cellIs" priority="3" operator="equal" id="{22FB7EA4-CDFC-4A57-AFDB-65A9EDEA8A04}">
            <xm:f>'Drop Downs'!$B$6</xm:f>
            <x14:dxf>
              <font>
                <b/>
                <i val="0"/>
                <color theme="0"/>
              </font>
              <fill>
                <patternFill>
                  <bgColor rgb="FF00B050"/>
                </patternFill>
              </fill>
            </x14:dxf>
          </x14:cfRule>
          <x14:cfRule type="cellIs" priority="4" operator="equal" id="{6077B2AC-A4C0-46E4-A159-B8692522D883}">
            <xm:f>'Drop Downs'!$B$5</xm:f>
            <x14:dxf>
              <font>
                <b/>
                <i val="0"/>
                <color theme="0"/>
              </font>
              <fill>
                <patternFill>
                  <bgColor rgb="FFFF0000"/>
                </patternFill>
              </fill>
            </x14:dxf>
          </x14:cfRule>
          <xm:sqref>H213:H218</xm:sqref>
        </x14:conditionalFormatting>
        <x14:conditionalFormatting xmlns:xm="http://schemas.microsoft.com/office/excel/2006/main">
          <x14:cfRule type="cellIs" priority="1" operator="equal" id="{EF19753B-98ED-47E3-A4AB-E3BD4BEF45C3}">
            <xm:f>'Drop Downs'!$B$6</xm:f>
            <x14:dxf>
              <font>
                <b/>
                <i val="0"/>
                <color theme="0"/>
              </font>
              <fill>
                <patternFill>
                  <bgColor rgb="FF00B050"/>
                </patternFill>
              </fill>
            </x14:dxf>
          </x14:cfRule>
          <x14:cfRule type="cellIs" priority="2" operator="equal" id="{CB93AC7B-C167-4A7E-AACC-911BFA7B3DC5}">
            <xm:f>'Drop Downs'!$B$5</xm:f>
            <x14:dxf>
              <font>
                <b/>
                <i val="0"/>
                <color theme="0"/>
              </font>
              <fill>
                <patternFill>
                  <bgColor rgb="FFFF0000"/>
                </patternFill>
              </fill>
            </x14:dxf>
          </x14:cfRule>
          <xm:sqref>H219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'Drop Downs'!$B$2</xm:f>
          </x14:formula1>
          <xm:sqref>K6:K12 K29:K35 K52:K58 K75:K81 K98:K104 K121:K127 K144:K150 K167:K173 K190:K196 K213:K219</xm:sqref>
        </x14:dataValidation>
        <x14:dataValidation type="list" allowBlank="1" showInputMessage="1" showErrorMessage="1">
          <x14:formula1>
            <xm:f>'Drop Downs'!$B$3</xm:f>
          </x14:formula1>
          <xm:sqref>F6:F12 F29:F35 F52:F58 F75:F81 F98:F104 F121:F127 F144:F150 F167:F173 F190:F196 F213:F219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1:S232"/>
  <sheetViews>
    <sheetView showGridLines="0" zoomScale="75" zoomScaleNormal="75" workbookViewId="0">
      <pane ySplit="1" topLeftCell="A14" activePane="bottomLeft" state="frozen"/>
      <selection activeCell="H217" sqref="H217"/>
      <selection pane="bottomLeft" activeCell="D15" sqref="D15:D24"/>
    </sheetView>
  </sheetViews>
  <sheetFormatPr defaultRowHeight="15" outlineLevelRow="1" outlineLevelCol="1" x14ac:dyDescent="0.25"/>
  <cols>
    <col min="1" max="1" width="2.7109375" customWidth="1"/>
    <col min="2" max="2" width="10" customWidth="1"/>
    <col min="3" max="3" width="19.7109375" customWidth="1"/>
    <col min="4" max="4" width="12.7109375" bestFit="1" customWidth="1"/>
    <col min="5" max="5" width="16.140625" bestFit="1" customWidth="1"/>
    <col min="6" max="6" width="13.28515625" style="1" hidden="1" customWidth="1" outlineLevel="1"/>
    <col min="7" max="8" width="13.140625" style="1" hidden="1" customWidth="1" outlineLevel="1"/>
    <col min="9" max="9" width="14" style="1" hidden="1" customWidth="1" outlineLevel="1"/>
    <col min="10" max="10" width="13.42578125" style="1" hidden="1" customWidth="1" outlineLevel="1"/>
    <col min="11" max="11" width="13.28515625" style="1" hidden="1" customWidth="1" outlineLevel="1"/>
    <col min="12" max="14" width="15.28515625" style="1" hidden="1" customWidth="1" outlineLevel="1"/>
    <col min="15" max="15" width="27.28515625" hidden="1" customWidth="1" outlineLevel="1"/>
    <col min="16" max="16" width="29.42578125" hidden="1" customWidth="1" outlineLevel="1"/>
    <col min="17" max="17" width="28.7109375" hidden="1" customWidth="1" outlineLevel="1"/>
    <col min="18" max="18" width="30.42578125" hidden="1" customWidth="1" outlineLevel="1"/>
    <col min="19" max="19" width="9.140625" collapsed="1"/>
  </cols>
  <sheetData>
    <row r="1" spans="2:18" x14ac:dyDescent="0.25">
      <c r="B1" s="3" t="s">
        <v>143</v>
      </c>
    </row>
    <row r="3" spans="2:18" ht="15.75" thickBot="1" x14ac:dyDescent="0.3"/>
    <row r="4" spans="2:18" x14ac:dyDescent="0.25">
      <c r="B4" s="5" t="s">
        <v>1</v>
      </c>
      <c r="C4" s="6"/>
      <c r="D4" s="21"/>
      <c r="E4" s="160" t="s">
        <v>21</v>
      </c>
      <c r="H4" s="16"/>
      <c r="J4" s="12"/>
      <c r="O4" t="s">
        <v>5</v>
      </c>
      <c r="P4" t="s">
        <v>124</v>
      </c>
    </row>
    <row r="5" spans="2:18" x14ac:dyDescent="0.25">
      <c r="B5" s="8"/>
      <c r="C5" s="1"/>
      <c r="D5" s="17" t="s">
        <v>27</v>
      </c>
      <c r="E5" s="155" t="s">
        <v>131</v>
      </c>
      <c r="F5" s="17"/>
      <c r="G5" s="17"/>
      <c r="H5" s="39"/>
      <c r="I5" s="17"/>
      <c r="J5" s="17"/>
      <c r="K5" s="39"/>
      <c r="L5" s="39"/>
      <c r="M5" s="39"/>
      <c r="N5" s="39"/>
    </row>
    <row r="6" spans="2:18" x14ac:dyDescent="0.25">
      <c r="B6" s="8"/>
      <c r="C6" s="93" t="str">
        <f>'Return Profiles'!$C$5</f>
        <v>Micro-insurance</v>
      </c>
      <c r="D6" s="126">
        <f>'Return Profiles'!$C$27</f>
        <v>58.605963372000019</v>
      </c>
      <c r="E6" s="161">
        <f>'Round 2'!R16</f>
        <v>0</v>
      </c>
      <c r="F6" s="135"/>
      <c r="G6" s="135"/>
      <c r="H6" s="135"/>
      <c r="I6" s="202"/>
      <c r="J6" s="159"/>
      <c r="K6" s="135"/>
      <c r="L6" s="135"/>
      <c r="M6" s="135"/>
      <c r="N6" s="202"/>
      <c r="O6" s="95">
        <f t="shared" ref="O6:O12" si="0">IF(AND(K6="Buy",L6&lt;=J6),L6*D6,0)</f>
        <v>0</v>
      </c>
      <c r="P6" s="95">
        <f t="shared" ref="P6:P12" si="1">IF(AND(E6&gt;0,F6="Sell"),G6*D6,0)</f>
        <v>0</v>
      </c>
    </row>
    <row r="7" spans="2:18" ht="30" x14ac:dyDescent="0.25">
      <c r="B7" s="11"/>
      <c r="C7" s="146" t="str">
        <f>'Return Profiles'!$G$5</f>
        <v>Micro-insurance (add-on)</v>
      </c>
      <c r="D7" s="126">
        <f>'Return Profiles'!$G$27</f>
        <v>34.814812499999988</v>
      </c>
      <c r="E7" s="161">
        <f>'Round 2'!R17</f>
        <v>0</v>
      </c>
      <c r="F7" s="135"/>
      <c r="G7" s="135"/>
      <c r="H7" s="135"/>
      <c r="I7" s="202"/>
      <c r="J7" s="159"/>
      <c r="K7" s="135"/>
      <c r="L7" s="135"/>
      <c r="M7" s="135"/>
      <c r="N7" s="202"/>
      <c r="O7" s="95">
        <f t="shared" si="0"/>
        <v>0</v>
      </c>
      <c r="P7" s="95">
        <f t="shared" si="1"/>
        <v>0</v>
      </c>
    </row>
    <row r="8" spans="2:18" x14ac:dyDescent="0.25">
      <c r="B8" s="8"/>
      <c r="C8" s="93" t="str">
        <f>'Return Profiles'!$D$5</f>
        <v>Social Impact Bond</v>
      </c>
      <c r="D8" s="126">
        <f>'Return Profiles'!$D$29</f>
        <v>45.189310088482571</v>
      </c>
      <c r="E8" s="161">
        <f>'Round 2'!R18</f>
        <v>0</v>
      </c>
      <c r="F8" s="135"/>
      <c r="G8" s="135"/>
      <c r="H8" s="135"/>
      <c r="I8" s="202"/>
      <c r="J8" s="159"/>
      <c r="K8" s="135"/>
      <c r="L8" s="135"/>
      <c r="M8" s="135"/>
      <c r="N8" s="202"/>
      <c r="O8" s="95">
        <f t="shared" si="0"/>
        <v>0</v>
      </c>
      <c r="P8" s="95">
        <f t="shared" si="1"/>
        <v>0</v>
      </c>
    </row>
    <row r="9" spans="2:18" x14ac:dyDescent="0.25">
      <c r="B9" s="8"/>
      <c r="C9" s="93" t="str">
        <f>'Return Profiles'!$E$5</f>
        <v>Education Finance</v>
      </c>
      <c r="D9" s="126">
        <f>'Return Profiles'!$E$29</f>
        <v>56.33434421252916</v>
      </c>
      <c r="E9" s="161">
        <f>'Round 2'!R19</f>
        <v>0</v>
      </c>
      <c r="F9" s="135"/>
      <c r="G9" s="135"/>
      <c r="H9" s="135"/>
      <c r="I9" s="202"/>
      <c r="J9" s="159"/>
      <c r="K9" s="135"/>
      <c r="L9" s="135"/>
      <c r="M9" s="135"/>
      <c r="N9" s="202"/>
      <c r="O9" s="95">
        <f t="shared" si="0"/>
        <v>0</v>
      </c>
      <c r="P9" s="95">
        <f t="shared" si="1"/>
        <v>0</v>
      </c>
    </row>
    <row r="10" spans="2:18" ht="30" x14ac:dyDescent="0.25">
      <c r="B10" s="11"/>
      <c r="C10" s="147" t="str">
        <f>'Return Profiles'!$H$5</f>
        <v>Education Finance (add-on 1)</v>
      </c>
      <c r="D10" s="142">
        <f>'Return Profiles'!$H$29</f>
        <v>17.326176000000004</v>
      </c>
      <c r="E10" s="161">
        <f>'Round 2'!R20</f>
        <v>0</v>
      </c>
      <c r="F10" s="135"/>
      <c r="G10" s="135"/>
      <c r="H10" s="135"/>
      <c r="I10" s="202"/>
      <c r="J10" s="159"/>
      <c r="K10" s="135"/>
      <c r="L10" s="135"/>
      <c r="M10" s="135"/>
      <c r="N10" s="202"/>
      <c r="O10" s="95">
        <f t="shared" si="0"/>
        <v>0</v>
      </c>
      <c r="P10" s="95">
        <f t="shared" si="1"/>
        <v>0</v>
      </c>
    </row>
    <row r="11" spans="2:18" ht="30" x14ac:dyDescent="0.25">
      <c r="B11" s="11"/>
      <c r="C11" s="147" t="str">
        <f>'Return Profiles'!$I$5</f>
        <v>Education Finance (add-on 2)</v>
      </c>
      <c r="D11" s="142">
        <f>'Return Profiles'!$I$29</f>
        <v>24.906024000000002</v>
      </c>
      <c r="E11" s="161">
        <f>'Round 2'!R21</f>
        <v>0</v>
      </c>
      <c r="F11" s="135"/>
      <c r="G11" s="135"/>
      <c r="H11" s="135"/>
      <c r="I11" s="202"/>
      <c r="J11" s="159"/>
      <c r="K11" s="135"/>
      <c r="L11" s="135"/>
      <c r="M11" s="135"/>
      <c r="N11" s="202"/>
      <c r="O11" s="95">
        <f t="shared" si="0"/>
        <v>0</v>
      </c>
      <c r="P11" s="95">
        <f t="shared" si="1"/>
        <v>0</v>
      </c>
    </row>
    <row r="12" spans="2:18" ht="15.75" thickBot="1" x14ac:dyDescent="0.3">
      <c r="B12" s="55"/>
      <c r="C12" s="114" t="str">
        <f>'Return Profiles'!$F$5</f>
        <v>Large Cap ETF</v>
      </c>
      <c r="D12" s="127">
        <f>'Return Profiles'!$F$29</f>
        <v>20.410887497011203</v>
      </c>
      <c r="E12" s="161">
        <f>'Round 2'!R22</f>
        <v>0</v>
      </c>
      <c r="F12" s="135"/>
      <c r="G12" s="135"/>
      <c r="H12" s="135"/>
      <c r="I12" s="202"/>
      <c r="J12" s="159"/>
      <c r="K12" s="135"/>
      <c r="L12" s="135"/>
      <c r="M12" s="135"/>
      <c r="N12" s="202"/>
      <c r="O12" s="95">
        <f t="shared" si="0"/>
        <v>0</v>
      </c>
      <c r="P12" s="95">
        <f t="shared" si="1"/>
        <v>0</v>
      </c>
    </row>
    <row r="13" spans="2:18" ht="15.75" thickBot="1" x14ac:dyDescent="0.3">
      <c r="B13" s="8"/>
      <c r="C13" s="143"/>
      <c r="D13" s="1"/>
      <c r="E13" s="10"/>
    </row>
    <row r="14" spans="2:18" ht="30.75" thickBot="1" x14ac:dyDescent="0.3">
      <c r="B14" s="8"/>
      <c r="C14" s="144"/>
      <c r="D14" s="50" t="s">
        <v>130</v>
      </c>
      <c r="E14" s="162"/>
      <c r="F14" s="12"/>
      <c r="H14" s="12"/>
      <c r="I14" s="16"/>
      <c r="J14" s="16"/>
      <c r="K14" s="16"/>
      <c r="L14" s="16"/>
      <c r="M14" s="16"/>
      <c r="N14" s="16"/>
      <c r="O14" s="12"/>
      <c r="P14" s="1"/>
    </row>
    <row r="15" spans="2:18" x14ac:dyDescent="0.25">
      <c r="B15" s="8"/>
      <c r="C15" s="165" t="s">
        <v>0</v>
      </c>
      <c r="D15" s="166">
        <f>'Round 2'!F15</f>
        <v>50</v>
      </c>
      <c r="E15" s="163"/>
      <c r="F15" s="133"/>
      <c r="H15" s="133"/>
      <c r="O15" s="1" t="s">
        <v>25</v>
      </c>
      <c r="P15" s="16" t="s">
        <v>26</v>
      </c>
      <c r="Q15" t="s">
        <v>29</v>
      </c>
      <c r="R15" t="s">
        <v>30</v>
      </c>
    </row>
    <row r="16" spans="2:18" ht="30" outlineLevel="1" x14ac:dyDescent="0.25">
      <c r="B16" s="8"/>
      <c r="C16" s="149" t="str">
        <f>'Return Profiles'!$C$5</f>
        <v>Micro-insurance</v>
      </c>
      <c r="D16" s="131">
        <f>IF(E6&gt;0,E6*D6,0)</f>
        <v>0</v>
      </c>
      <c r="E16" s="164"/>
      <c r="F16" s="134"/>
      <c r="H16" s="134"/>
      <c r="O16" s="1" t="str">
        <f>'Round 2'!Q16</f>
        <v>Not Held</v>
      </c>
      <c r="P16" s="1">
        <f>'Round 2'!R16</f>
        <v>0</v>
      </c>
      <c r="Q16" t="str">
        <f>IF(R16&gt;0,"Held","Not Held")</f>
        <v>Not Held</v>
      </c>
      <c r="R16">
        <f t="shared" ref="R16:R22" si="2">L6+E6-G6</f>
        <v>0</v>
      </c>
    </row>
    <row r="17" spans="2:18" ht="30" outlineLevel="1" x14ac:dyDescent="0.25">
      <c r="B17" s="8"/>
      <c r="C17" s="150" t="str">
        <f>'Return Profiles'!$G$5</f>
        <v>Micro-insurance (add-on)</v>
      </c>
      <c r="D17" s="131">
        <f t="shared" ref="D17:D22" si="3">IF(E7&gt;0,E7*D7,0)</f>
        <v>0</v>
      </c>
      <c r="E17" s="164"/>
      <c r="F17" s="134"/>
      <c r="H17" s="134"/>
      <c r="O17" s="1" t="str">
        <f>'Round 2'!Q17</f>
        <v>Not Held</v>
      </c>
      <c r="P17" s="1">
        <f>'Round 2'!R17</f>
        <v>0</v>
      </c>
      <c r="Q17" t="str">
        <f t="shared" ref="Q17:Q22" si="4">IF(R17&gt;0,"Held","Not Held")</f>
        <v>Not Held</v>
      </c>
      <c r="R17">
        <f t="shared" si="2"/>
        <v>0</v>
      </c>
    </row>
    <row r="18" spans="2:18" ht="30" outlineLevel="1" x14ac:dyDescent="0.25">
      <c r="B18" s="8"/>
      <c r="C18" s="149" t="str">
        <f>'Return Profiles'!$D$5</f>
        <v>Social Impact Bond</v>
      </c>
      <c r="D18" s="131">
        <f t="shared" si="3"/>
        <v>0</v>
      </c>
      <c r="E18" s="164"/>
      <c r="F18" s="134"/>
      <c r="H18" s="134"/>
      <c r="O18" s="1" t="str">
        <f>'Round 2'!Q18</f>
        <v>Not Held</v>
      </c>
      <c r="P18" s="1">
        <f>'Round 2'!R18</f>
        <v>0</v>
      </c>
      <c r="Q18" t="str">
        <f t="shared" si="4"/>
        <v>Not Held</v>
      </c>
      <c r="R18">
        <f t="shared" si="2"/>
        <v>0</v>
      </c>
    </row>
    <row r="19" spans="2:18" outlineLevel="1" x14ac:dyDescent="0.25">
      <c r="B19" s="8"/>
      <c r="C19" s="149" t="str">
        <f>'Return Profiles'!$E$5</f>
        <v>Education Finance</v>
      </c>
      <c r="D19" s="131">
        <f t="shared" si="3"/>
        <v>0</v>
      </c>
      <c r="E19" s="164"/>
      <c r="F19" s="134"/>
      <c r="H19" s="134"/>
      <c r="O19" s="1" t="str">
        <f>'Round 2'!Q19</f>
        <v>Not Held</v>
      </c>
      <c r="P19" s="1">
        <f>'Round 2'!R19</f>
        <v>0</v>
      </c>
      <c r="Q19" t="str">
        <f t="shared" si="4"/>
        <v>Not Held</v>
      </c>
      <c r="R19">
        <f t="shared" si="2"/>
        <v>0</v>
      </c>
    </row>
    <row r="20" spans="2:18" outlineLevel="1" x14ac:dyDescent="0.25">
      <c r="B20" s="8"/>
      <c r="C20" s="151" t="str">
        <f>'Return Profiles'!$H$5</f>
        <v>Education Finance (add-on 1)</v>
      </c>
      <c r="D20" s="131">
        <f t="shared" si="3"/>
        <v>0</v>
      </c>
      <c r="E20" s="164"/>
      <c r="F20" s="134"/>
      <c r="H20" s="134"/>
      <c r="O20" s="1" t="str">
        <f>'Round 2'!Q20</f>
        <v>Not Held</v>
      </c>
      <c r="P20" s="1">
        <f>'Round 2'!R20</f>
        <v>0</v>
      </c>
      <c r="Q20" t="str">
        <f t="shared" si="4"/>
        <v>Not Held</v>
      </c>
      <c r="R20">
        <f t="shared" si="2"/>
        <v>0</v>
      </c>
    </row>
    <row r="21" spans="2:18" outlineLevel="1" x14ac:dyDescent="0.25">
      <c r="B21" s="8"/>
      <c r="C21" s="151" t="str">
        <f>'Return Profiles'!$I$5</f>
        <v>Education Finance (add-on 2)</v>
      </c>
      <c r="D21" s="131">
        <f t="shared" si="3"/>
        <v>0</v>
      </c>
      <c r="E21" s="164"/>
      <c r="F21" s="134"/>
      <c r="H21" s="134"/>
      <c r="O21" s="1" t="str">
        <f>'Round 2'!Q21</f>
        <v>Not Held</v>
      </c>
      <c r="P21" s="1">
        <f>'Round 2'!R21</f>
        <v>0</v>
      </c>
      <c r="Q21" t="str">
        <f t="shared" si="4"/>
        <v>Not Held</v>
      </c>
      <c r="R21">
        <f t="shared" si="2"/>
        <v>0</v>
      </c>
    </row>
    <row r="22" spans="2:18" outlineLevel="1" x14ac:dyDescent="0.25">
      <c r="B22" s="8"/>
      <c r="C22" s="152" t="str">
        <f>'Return Profiles'!$F$5</f>
        <v>Large Cap ETF</v>
      </c>
      <c r="D22" s="131">
        <f t="shared" si="3"/>
        <v>0</v>
      </c>
      <c r="E22" s="164"/>
      <c r="F22" s="134"/>
      <c r="H22" s="134"/>
      <c r="O22" s="1" t="str">
        <f>'Round 2'!Q22</f>
        <v>Not Held</v>
      </c>
      <c r="P22" s="1">
        <f>'Round 2'!R22</f>
        <v>0</v>
      </c>
      <c r="Q22" t="str">
        <f t="shared" si="4"/>
        <v>Not Held</v>
      </c>
      <c r="R22">
        <f t="shared" si="2"/>
        <v>0</v>
      </c>
    </row>
    <row r="23" spans="2:18" x14ac:dyDescent="0.25">
      <c r="B23" s="8"/>
      <c r="C23" s="120" t="s">
        <v>4</v>
      </c>
      <c r="D23" s="130">
        <f>SUM(D16:D22)</f>
        <v>0</v>
      </c>
      <c r="E23" s="163"/>
      <c r="F23" s="133"/>
      <c r="H23" s="133"/>
    </row>
    <row r="24" spans="2:18" ht="15.75" thickBot="1" x14ac:dyDescent="0.3">
      <c r="B24" s="8"/>
      <c r="C24" s="153" t="s">
        <v>6</v>
      </c>
      <c r="D24" s="132">
        <f>SUM(D23,D15)</f>
        <v>50</v>
      </c>
      <c r="E24" s="163"/>
      <c r="F24" s="133"/>
      <c r="H24" s="133"/>
    </row>
    <row r="25" spans="2:18" ht="15.75" thickBot="1" x14ac:dyDescent="0.3">
      <c r="B25" s="13"/>
      <c r="C25" s="145"/>
      <c r="D25" s="14"/>
      <c r="E25" s="15"/>
      <c r="F25" s="135"/>
      <c r="H25" s="135"/>
    </row>
    <row r="26" spans="2:18" ht="15.75" thickBot="1" x14ac:dyDescent="0.3"/>
    <row r="27" spans="2:18" x14ac:dyDescent="0.25">
      <c r="B27" s="5" t="s">
        <v>9</v>
      </c>
      <c r="C27" s="6"/>
      <c r="D27" s="21"/>
      <c r="E27" s="160" t="s">
        <v>21</v>
      </c>
      <c r="H27" s="16"/>
      <c r="J27" s="12"/>
      <c r="O27" t="s">
        <v>5</v>
      </c>
      <c r="P27" t="s">
        <v>124</v>
      </c>
    </row>
    <row r="28" spans="2:18" x14ac:dyDescent="0.25">
      <c r="B28" s="8"/>
      <c r="C28" s="1"/>
      <c r="D28" s="17" t="s">
        <v>27</v>
      </c>
      <c r="E28" s="155" t="s">
        <v>131</v>
      </c>
      <c r="F28" s="17"/>
      <c r="G28" s="17"/>
      <c r="H28" s="39"/>
      <c r="I28" s="17"/>
      <c r="J28" s="17"/>
      <c r="K28" s="39"/>
      <c r="L28" s="39"/>
      <c r="M28" s="39"/>
      <c r="N28" s="39"/>
    </row>
    <row r="29" spans="2:18" x14ac:dyDescent="0.25">
      <c r="B29" s="8"/>
      <c r="C29" s="93" t="str">
        <f>'Return Profiles'!$C$5</f>
        <v>Micro-insurance</v>
      </c>
      <c r="D29" s="126">
        <f>'Return Profiles'!$C$27</f>
        <v>58.605963372000019</v>
      </c>
      <c r="E29" s="161">
        <f>'Round 2'!R39</f>
        <v>0</v>
      </c>
      <c r="F29" s="135"/>
      <c r="G29" s="135"/>
      <c r="H29" s="135"/>
      <c r="I29" s="202"/>
      <c r="J29" s="159"/>
      <c r="K29" s="135"/>
      <c r="L29" s="135"/>
      <c r="M29" s="135"/>
      <c r="N29" s="202"/>
      <c r="O29" s="95">
        <f t="shared" ref="O29:O35" si="5">IF(AND(K29="Buy",L29&lt;=J29),L29*D29,0)</f>
        <v>0</v>
      </c>
      <c r="P29" s="95">
        <f t="shared" ref="P29:P35" si="6">IF(AND(E29&gt;0,F29="Sell"),G29*D29,0)</f>
        <v>0</v>
      </c>
    </row>
    <row r="30" spans="2:18" ht="30" x14ac:dyDescent="0.25">
      <c r="B30" s="11"/>
      <c r="C30" s="146" t="str">
        <f>'Return Profiles'!$G$5</f>
        <v>Micro-insurance (add-on)</v>
      </c>
      <c r="D30" s="126">
        <f>'Return Profiles'!$G$27</f>
        <v>34.814812499999988</v>
      </c>
      <c r="E30" s="161">
        <f>'Round 2'!R40</f>
        <v>0</v>
      </c>
      <c r="F30" s="135"/>
      <c r="G30" s="135"/>
      <c r="H30" s="135"/>
      <c r="I30" s="202"/>
      <c r="J30" s="159"/>
      <c r="K30" s="135"/>
      <c r="L30" s="135"/>
      <c r="M30" s="135"/>
      <c r="N30" s="202"/>
      <c r="O30" s="95">
        <f t="shared" si="5"/>
        <v>0</v>
      </c>
      <c r="P30" s="95">
        <f t="shared" si="6"/>
        <v>0</v>
      </c>
    </row>
    <row r="31" spans="2:18" x14ac:dyDescent="0.25">
      <c r="B31" s="8"/>
      <c r="C31" s="93" t="str">
        <f>'Return Profiles'!$D$5</f>
        <v>Social Impact Bond</v>
      </c>
      <c r="D31" s="126">
        <f>'Return Profiles'!$D$29</f>
        <v>45.189310088482571</v>
      </c>
      <c r="E31" s="161">
        <f>'Round 2'!R41</f>
        <v>0</v>
      </c>
      <c r="F31" s="135"/>
      <c r="G31" s="135"/>
      <c r="H31" s="135"/>
      <c r="I31" s="202"/>
      <c r="J31" s="159"/>
      <c r="K31" s="135"/>
      <c r="L31" s="135"/>
      <c r="M31" s="135"/>
      <c r="N31" s="202"/>
      <c r="O31" s="95">
        <f t="shared" si="5"/>
        <v>0</v>
      </c>
      <c r="P31" s="95">
        <f t="shared" si="6"/>
        <v>0</v>
      </c>
    </row>
    <row r="32" spans="2:18" x14ac:dyDescent="0.25">
      <c r="B32" s="8"/>
      <c r="C32" s="93" t="str">
        <f>'Return Profiles'!$E$5</f>
        <v>Education Finance</v>
      </c>
      <c r="D32" s="126">
        <f>'Return Profiles'!$E$29</f>
        <v>56.33434421252916</v>
      </c>
      <c r="E32" s="161">
        <f>'Round 2'!R42</f>
        <v>0</v>
      </c>
      <c r="F32" s="135"/>
      <c r="G32" s="135"/>
      <c r="H32" s="135"/>
      <c r="I32" s="202"/>
      <c r="J32" s="159"/>
      <c r="K32" s="135"/>
      <c r="L32" s="135"/>
      <c r="M32" s="135"/>
      <c r="N32" s="202"/>
      <c r="O32" s="95">
        <f t="shared" si="5"/>
        <v>0</v>
      </c>
      <c r="P32" s="95">
        <f t="shared" si="6"/>
        <v>0</v>
      </c>
    </row>
    <row r="33" spans="2:18" ht="30" x14ac:dyDescent="0.25">
      <c r="B33" s="11"/>
      <c r="C33" s="147" t="str">
        <f>'Return Profiles'!$H$5</f>
        <v>Education Finance (add-on 1)</v>
      </c>
      <c r="D33" s="142">
        <f>'Return Profiles'!$H$29</f>
        <v>17.326176000000004</v>
      </c>
      <c r="E33" s="161">
        <f>'Round 2'!R43</f>
        <v>0</v>
      </c>
      <c r="F33" s="135"/>
      <c r="G33" s="135"/>
      <c r="H33" s="135"/>
      <c r="I33" s="202"/>
      <c r="J33" s="159"/>
      <c r="K33" s="135"/>
      <c r="L33" s="135"/>
      <c r="M33" s="135"/>
      <c r="N33" s="202"/>
      <c r="O33" s="95">
        <f t="shared" si="5"/>
        <v>0</v>
      </c>
      <c r="P33" s="95">
        <f t="shared" si="6"/>
        <v>0</v>
      </c>
    </row>
    <row r="34" spans="2:18" ht="30" x14ac:dyDescent="0.25">
      <c r="B34" s="11"/>
      <c r="C34" s="147" t="str">
        <f>'Return Profiles'!$I$5</f>
        <v>Education Finance (add-on 2)</v>
      </c>
      <c r="D34" s="142">
        <f>'Return Profiles'!$I$29</f>
        <v>24.906024000000002</v>
      </c>
      <c r="E34" s="161">
        <f>'Round 2'!R44</f>
        <v>0</v>
      </c>
      <c r="F34" s="135"/>
      <c r="G34" s="135"/>
      <c r="H34" s="135"/>
      <c r="I34" s="202"/>
      <c r="J34" s="159"/>
      <c r="K34" s="135"/>
      <c r="L34" s="135"/>
      <c r="M34" s="135"/>
      <c r="N34" s="202"/>
      <c r="O34" s="95">
        <f t="shared" si="5"/>
        <v>0</v>
      </c>
      <c r="P34" s="95">
        <f t="shared" si="6"/>
        <v>0</v>
      </c>
    </row>
    <row r="35" spans="2:18" ht="15.75" thickBot="1" x14ac:dyDescent="0.3">
      <c r="B35" s="55"/>
      <c r="C35" s="114" t="str">
        <f>'Return Profiles'!$F$5</f>
        <v>Large Cap ETF</v>
      </c>
      <c r="D35" s="127">
        <f>'Return Profiles'!$F$29</f>
        <v>20.410887497011203</v>
      </c>
      <c r="E35" s="161">
        <f>'Round 2'!R45</f>
        <v>0</v>
      </c>
      <c r="F35" s="135"/>
      <c r="G35" s="135"/>
      <c r="H35" s="135"/>
      <c r="I35" s="202"/>
      <c r="J35" s="159"/>
      <c r="K35" s="135"/>
      <c r="L35" s="135"/>
      <c r="M35" s="135"/>
      <c r="N35" s="202"/>
      <c r="O35" s="95">
        <f t="shared" si="5"/>
        <v>0</v>
      </c>
      <c r="P35" s="95">
        <f t="shared" si="6"/>
        <v>0</v>
      </c>
    </row>
    <row r="36" spans="2:18" ht="15.75" thickBot="1" x14ac:dyDescent="0.3">
      <c r="B36" s="8"/>
      <c r="C36" s="143"/>
      <c r="D36" s="1"/>
      <c r="E36" s="10"/>
    </row>
    <row r="37" spans="2:18" ht="30.75" thickBot="1" x14ac:dyDescent="0.3">
      <c r="B37" s="8"/>
      <c r="C37" s="144"/>
      <c r="D37" s="50" t="s">
        <v>130</v>
      </c>
      <c r="E37" s="162"/>
      <c r="F37" s="12"/>
      <c r="H37" s="12"/>
      <c r="I37" s="16"/>
      <c r="J37" s="16"/>
      <c r="K37" s="16"/>
      <c r="L37" s="16"/>
      <c r="M37" s="16"/>
      <c r="N37" s="16"/>
      <c r="O37" s="12"/>
      <c r="P37" s="1"/>
    </row>
    <row r="38" spans="2:18" x14ac:dyDescent="0.25">
      <c r="B38" s="8"/>
      <c r="C38" s="165" t="s">
        <v>0</v>
      </c>
      <c r="D38" s="166">
        <f>'Round 2'!F38</f>
        <v>50</v>
      </c>
      <c r="E38" s="163"/>
      <c r="F38" s="133"/>
      <c r="H38" s="133"/>
      <c r="O38" s="1" t="s">
        <v>25</v>
      </c>
      <c r="P38" s="16" t="s">
        <v>26</v>
      </c>
      <c r="Q38" t="s">
        <v>29</v>
      </c>
      <c r="R38" t="s">
        <v>30</v>
      </c>
    </row>
    <row r="39" spans="2:18" ht="30" x14ac:dyDescent="0.25">
      <c r="B39" s="8"/>
      <c r="C39" s="149" t="str">
        <f>'Return Profiles'!$C$5</f>
        <v>Micro-insurance</v>
      </c>
      <c r="D39" s="131">
        <f>IF(E29&gt;0,E29*D29,0)</f>
        <v>0</v>
      </c>
      <c r="E39" s="164"/>
      <c r="F39" s="134"/>
      <c r="H39" s="134"/>
      <c r="O39" s="1" t="str">
        <f>'Round 2'!Q39</f>
        <v>Not Held</v>
      </c>
      <c r="P39" s="1">
        <f>'Round 2'!R39</f>
        <v>0</v>
      </c>
      <c r="Q39" t="str">
        <f>IF(R39&gt;0,"Held","Not Held")</f>
        <v>Not Held</v>
      </c>
      <c r="R39">
        <f t="shared" ref="R39:R45" si="7">L29+E29-G29</f>
        <v>0</v>
      </c>
    </row>
    <row r="40" spans="2:18" ht="30" x14ac:dyDescent="0.25">
      <c r="B40" s="8"/>
      <c r="C40" s="150" t="str">
        <f>'Return Profiles'!$G$5</f>
        <v>Micro-insurance (add-on)</v>
      </c>
      <c r="D40" s="131">
        <f t="shared" ref="D40:D45" si="8">IF(E30&gt;0,E30*D30,0)</f>
        <v>0</v>
      </c>
      <c r="E40" s="164"/>
      <c r="F40" s="134"/>
      <c r="H40" s="134"/>
      <c r="O40" s="1" t="str">
        <f>'Round 2'!Q40</f>
        <v>Not Held</v>
      </c>
      <c r="P40" s="1">
        <f>'Round 2'!R40</f>
        <v>0</v>
      </c>
      <c r="Q40" t="str">
        <f t="shared" ref="Q40:Q45" si="9">IF(R40&gt;0,"Held","Not Held")</f>
        <v>Not Held</v>
      </c>
      <c r="R40">
        <f t="shared" si="7"/>
        <v>0</v>
      </c>
    </row>
    <row r="41" spans="2:18" ht="30" x14ac:dyDescent="0.25">
      <c r="B41" s="8"/>
      <c r="C41" s="149" t="str">
        <f>'Return Profiles'!$D$5</f>
        <v>Social Impact Bond</v>
      </c>
      <c r="D41" s="131">
        <f t="shared" si="8"/>
        <v>0</v>
      </c>
      <c r="E41" s="164"/>
      <c r="F41" s="134"/>
      <c r="H41" s="134"/>
      <c r="O41" s="1" t="str">
        <f>'Round 2'!Q41</f>
        <v>Not Held</v>
      </c>
      <c r="P41" s="1">
        <f>'Round 2'!R41</f>
        <v>0</v>
      </c>
      <c r="Q41" t="str">
        <f t="shared" si="9"/>
        <v>Not Held</v>
      </c>
      <c r="R41">
        <f t="shared" si="7"/>
        <v>0</v>
      </c>
    </row>
    <row r="42" spans="2:18" x14ac:dyDescent="0.25">
      <c r="B42" s="8"/>
      <c r="C42" s="149" t="str">
        <f>'Return Profiles'!$E$5</f>
        <v>Education Finance</v>
      </c>
      <c r="D42" s="131">
        <f t="shared" si="8"/>
        <v>0</v>
      </c>
      <c r="E42" s="164"/>
      <c r="F42" s="134"/>
      <c r="H42" s="134"/>
      <c r="O42" s="1" t="str">
        <f>'Round 2'!Q42</f>
        <v>Not Held</v>
      </c>
      <c r="P42" s="1">
        <f>'Round 2'!R42</f>
        <v>0</v>
      </c>
      <c r="Q42" t="str">
        <f t="shared" si="9"/>
        <v>Not Held</v>
      </c>
      <c r="R42">
        <f t="shared" si="7"/>
        <v>0</v>
      </c>
    </row>
    <row r="43" spans="2:18" x14ac:dyDescent="0.25">
      <c r="B43" s="8"/>
      <c r="C43" s="151" t="str">
        <f>'Return Profiles'!$H$5</f>
        <v>Education Finance (add-on 1)</v>
      </c>
      <c r="D43" s="131">
        <f t="shared" si="8"/>
        <v>0</v>
      </c>
      <c r="E43" s="164"/>
      <c r="F43" s="134"/>
      <c r="H43" s="134"/>
      <c r="O43" s="1" t="str">
        <f>'Round 2'!Q43</f>
        <v>Not Held</v>
      </c>
      <c r="P43" s="1">
        <f>'Round 2'!R43</f>
        <v>0</v>
      </c>
      <c r="Q43" t="str">
        <f t="shared" si="9"/>
        <v>Not Held</v>
      </c>
      <c r="R43">
        <f t="shared" si="7"/>
        <v>0</v>
      </c>
    </row>
    <row r="44" spans="2:18" x14ac:dyDescent="0.25">
      <c r="B44" s="8"/>
      <c r="C44" s="151" t="str">
        <f>'Return Profiles'!$I$5</f>
        <v>Education Finance (add-on 2)</v>
      </c>
      <c r="D44" s="131">
        <f t="shared" si="8"/>
        <v>0</v>
      </c>
      <c r="E44" s="164"/>
      <c r="F44" s="134"/>
      <c r="H44" s="134"/>
      <c r="O44" s="1" t="str">
        <f>'Round 2'!Q44</f>
        <v>Not Held</v>
      </c>
      <c r="P44" s="1">
        <f>'Round 2'!R44</f>
        <v>0</v>
      </c>
      <c r="Q44" t="str">
        <f t="shared" si="9"/>
        <v>Not Held</v>
      </c>
      <c r="R44">
        <f t="shared" si="7"/>
        <v>0</v>
      </c>
    </row>
    <row r="45" spans="2:18" x14ac:dyDescent="0.25">
      <c r="B45" s="8"/>
      <c r="C45" s="152" t="str">
        <f>'Return Profiles'!$F$5</f>
        <v>Large Cap ETF</v>
      </c>
      <c r="D45" s="131">
        <f t="shared" si="8"/>
        <v>0</v>
      </c>
      <c r="E45" s="164"/>
      <c r="F45" s="134"/>
      <c r="H45" s="134"/>
      <c r="O45" s="1" t="str">
        <f>'Round 2'!Q45</f>
        <v>Not Held</v>
      </c>
      <c r="P45" s="1">
        <f>'Round 2'!R45</f>
        <v>0</v>
      </c>
      <c r="Q45" t="str">
        <f t="shared" si="9"/>
        <v>Not Held</v>
      </c>
      <c r="R45">
        <f t="shared" si="7"/>
        <v>0</v>
      </c>
    </row>
    <row r="46" spans="2:18" x14ac:dyDescent="0.25">
      <c r="B46" s="8"/>
      <c r="C46" s="120" t="s">
        <v>4</v>
      </c>
      <c r="D46" s="130">
        <f>SUM(D39:D45)</f>
        <v>0</v>
      </c>
      <c r="E46" s="163"/>
      <c r="F46" s="133"/>
      <c r="H46" s="133"/>
    </row>
    <row r="47" spans="2:18" ht="15.75" thickBot="1" x14ac:dyDescent="0.3">
      <c r="B47" s="8"/>
      <c r="C47" s="153" t="s">
        <v>6</v>
      </c>
      <c r="D47" s="132">
        <f>SUM(D46,D38)</f>
        <v>50</v>
      </c>
      <c r="E47" s="163"/>
      <c r="F47" s="133"/>
      <c r="H47" s="133"/>
    </row>
    <row r="48" spans="2:18" ht="15.75" thickBot="1" x14ac:dyDescent="0.3">
      <c r="B48" s="13"/>
      <c r="C48" s="145"/>
      <c r="D48" s="14"/>
      <c r="E48" s="15"/>
      <c r="F48" s="135"/>
      <c r="H48" s="135"/>
    </row>
    <row r="49" spans="2:18" ht="15.75" thickBot="1" x14ac:dyDescent="0.3"/>
    <row r="50" spans="2:18" x14ac:dyDescent="0.25">
      <c r="B50" s="5" t="s">
        <v>10</v>
      </c>
      <c r="C50" s="6"/>
      <c r="D50" s="21"/>
      <c r="E50" s="160" t="s">
        <v>21</v>
      </c>
      <c r="H50" s="16"/>
      <c r="J50" s="12"/>
      <c r="O50" t="s">
        <v>5</v>
      </c>
      <c r="P50" t="s">
        <v>124</v>
      </c>
    </row>
    <row r="51" spans="2:18" x14ac:dyDescent="0.25">
      <c r="B51" s="8"/>
      <c r="C51" s="1"/>
      <c r="D51" s="17" t="s">
        <v>27</v>
      </c>
      <c r="E51" s="155" t="s">
        <v>131</v>
      </c>
      <c r="F51" s="17"/>
      <c r="G51" s="17"/>
      <c r="H51" s="39"/>
      <c r="I51" s="17"/>
      <c r="J51" s="17"/>
      <c r="K51" s="39"/>
      <c r="L51" s="39"/>
      <c r="M51" s="39"/>
      <c r="N51" s="39"/>
    </row>
    <row r="52" spans="2:18" x14ac:dyDescent="0.25">
      <c r="B52" s="8"/>
      <c r="C52" s="93" t="str">
        <f>'Return Profiles'!$C$5</f>
        <v>Micro-insurance</v>
      </c>
      <c r="D52" s="126">
        <f>'Return Profiles'!$C$27</f>
        <v>58.605963372000019</v>
      </c>
      <c r="E52" s="161">
        <f>'Round 2'!R62</f>
        <v>0</v>
      </c>
      <c r="F52" s="135"/>
      <c r="G52" s="135"/>
      <c r="H52" s="135"/>
      <c r="I52" s="202"/>
      <c r="J52" s="159"/>
      <c r="K52" s="135"/>
      <c r="L52" s="135"/>
      <c r="M52" s="135"/>
      <c r="N52" s="202"/>
      <c r="O52" s="95">
        <f t="shared" ref="O52:O58" si="10">IF(AND(K52="Buy",L52&lt;=J52),L52*D52,0)</f>
        <v>0</v>
      </c>
      <c r="P52" s="95">
        <f t="shared" ref="P52:P58" si="11">IF(AND(E52&gt;0,F52="Sell"),G52*D52,0)</f>
        <v>0</v>
      </c>
    </row>
    <row r="53" spans="2:18" ht="30" x14ac:dyDescent="0.25">
      <c r="B53" s="11"/>
      <c r="C53" s="146" t="str">
        <f>'Return Profiles'!$G$5</f>
        <v>Micro-insurance (add-on)</v>
      </c>
      <c r="D53" s="126">
        <f>'Return Profiles'!$G$27</f>
        <v>34.814812499999988</v>
      </c>
      <c r="E53" s="161">
        <f>'Round 2'!R63</f>
        <v>0</v>
      </c>
      <c r="F53" s="135"/>
      <c r="G53" s="135"/>
      <c r="H53" s="135"/>
      <c r="I53" s="202"/>
      <c r="J53" s="159"/>
      <c r="K53" s="135"/>
      <c r="L53" s="135"/>
      <c r="M53" s="135"/>
      <c r="N53" s="202"/>
      <c r="O53" s="95">
        <f t="shared" si="10"/>
        <v>0</v>
      </c>
      <c r="P53" s="95">
        <f t="shared" si="11"/>
        <v>0</v>
      </c>
    </row>
    <row r="54" spans="2:18" x14ac:dyDescent="0.25">
      <c r="B54" s="8"/>
      <c r="C54" s="93" t="str">
        <f>'Return Profiles'!$D$5</f>
        <v>Social Impact Bond</v>
      </c>
      <c r="D54" s="126">
        <f>'Return Profiles'!$D$29</f>
        <v>45.189310088482571</v>
      </c>
      <c r="E54" s="161">
        <f>'Round 2'!R64</f>
        <v>0</v>
      </c>
      <c r="F54" s="135"/>
      <c r="G54" s="135"/>
      <c r="H54" s="135"/>
      <c r="I54" s="202"/>
      <c r="J54" s="159"/>
      <c r="K54" s="135"/>
      <c r="L54" s="135"/>
      <c r="M54" s="135"/>
      <c r="N54" s="202"/>
      <c r="O54" s="95">
        <f t="shared" si="10"/>
        <v>0</v>
      </c>
      <c r="P54" s="95">
        <f t="shared" si="11"/>
        <v>0</v>
      </c>
    </row>
    <row r="55" spans="2:18" x14ac:dyDescent="0.25">
      <c r="B55" s="8"/>
      <c r="C55" s="93" t="str">
        <f>'Return Profiles'!$E$5</f>
        <v>Education Finance</v>
      </c>
      <c r="D55" s="126">
        <f>'Return Profiles'!$E$29</f>
        <v>56.33434421252916</v>
      </c>
      <c r="E55" s="161">
        <f>'Round 2'!R65</f>
        <v>0</v>
      </c>
      <c r="F55" s="135"/>
      <c r="G55" s="135"/>
      <c r="H55" s="135"/>
      <c r="I55" s="202"/>
      <c r="J55" s="159"/>
      <c r="K55" s="135"/>
      <c r="L55" s="135"/>
      <c r="M55" s="135"/>
      <c r="N55" s="202"/>
      <c r="O55" s="95">
        <f t="shared" si="10"/>
        <v>0</v>
      </c>
      <c r="P55" s="95">
        <f t="shared" si="11"/>
        <v>0</v>
      </c>
    </row>
    <row r="56" spans="2:18" ht="30" x14ac:dyDescent="0.25">
      <c r="B56" s="11"/>
      <c r="C56" s="147" t="str">
        <f>'Return Profiles'!$H$5</f>
        <v>Education Finance (add-on 1)</v>
      </c>
      <c r="D56" s="142">
        <f>'Return Profiles'!$H$29</f>
        <v>17.326176000000004</v>
      </c>
      <c r="E56" s="161">
        <f>'Round 2'!R66</f>
        <v>0</v>
      </c>
      <c r="F56" s="135"/>
      <c r="G56" s="135"/>
      <c r="H56" s="135"/>
      <c r="I56" s="202"/>
      <c r="J56" s="159"/>
      <c r="K56" s="135"/>
      <c r="L56" s="135"/>
      <c r="M56" s="135"/>
      <c r="N56" s="202"/>
      <c r="O56" s="95">
        <f t="shared" si="10"/>
        <v>0</v>
      </c>
      <c r="P56" s="95">
        <f t="shared" si="11"/>
        <v>0</v>
      </c>
    </row>
    <row r="57" spans="2:18" ht="30" x14ac:dyDescent="0.25">
      <c r="B57" s="11"/>
      <c r="C57" s="147" t="str">
        <f>'Return Profiles'!$I$5</f>
        <v>Education Finance (add-on 2)</v>
      </c>
      <c r="D57" s="142">
        <f>'Return Profiles'!$I$29</f>
        <v>24.906024000000002</v>
      </c>
      <c r="E57" s="161">
        <f>'Round 2'!R67</f>
        <v>0</v>
      </c>
      <c r="F57" s="135"/>
      <c r="G57" s="135"/>
      <c r="H57" s="135"/>
      <c r="I57" s="202"/>
      <c r="J57" s="159"/>
      <c r="K57" s="135"/>
      <c r="L57" s="135"/>
      <c r="M57" s="135"/>
      <c r="N57" s="202"/>
      <c r="O57" s="95">
        <f t="shared" si="10"/>
        <v>0</v>
      </c>
      <c r="P57" s="95">
        <f t="shared" si="11"/>
        <v>0</v>
      </c>
    </row>
    <row r="58" spans="2:18" ht="15.75" thickBot="1" x14ac:dyDescent="0.3">
      <c r="B58" s="55"/>
      <c r="C58" s="114" t="str">
        <f>'Return Profiles'!$F$5</f>
        <v>Large Cap ETF</v>
      </c>
      <c r="D58" s="127">
        <f>'Return Profiles'!$F$29</f>
        <v>20.410887497011203</v>
      </c>
      <c r="E58" s="161">
        <f>'Round 2'!R68</f>
        <v>0</v>
      </c>
      <c r="F58" s="135"/>
      <c r="G58" s="135"/>
      <c r="H58" s="135"/>
      <c r="I58" s="202"/>
      <c r="J58" s="159"/>
      <c r="K58" s="135"/>
      <c r="L58" s="135"/>
      <c r="M58" s="135"/>
      <c r="N58" s="202"/>
      <c r="O58" s="95">
        <f t="shared" si="10"/>
        <v>0</v>
      </c>
      <c r="P58" s="95">
        <f t="shared" si="11"/>
        <v>0</v>
      </c>
    </row>
    <row r="59" spans="2:18" ht="15.75" thickBot="1" x14ac:dyDescent="0.3">
      <c r="B59" s="8"/>
      <c r="C59" s="143"/>
      <c r="D59" s="1"/>
      <c r="E59" s="10"/>
    </row>
    <row r="60" spans="2:18" ht="30.75" thickBot="1" x14ac:dyDescent="0.3">
      <c r="B60" s="8"/>
      <c r="C60" s="144"/>
      <c r="D60" s="50" t="s">
        <v>130</v>
      </c>
      <c r="E60" s="162"/>
      <c r="F60" s="12"/>
      <c r="H60" s="12"/>
      <c r="I60" s="16"/>
      <c r="J60" s="16"/>
      <c r="K60" s="16"/>
      <c r="L60" s="16"/>
      <c r="M60" s="16"/>
      <c r="N60" s="16"/>
      <c r="O60" s="12"/>
      <c r="P60" s="1"/>
    </row>
    <row r="61" spans="2:18" x14ac:dyDescent="0.25">
      <c r="B61" s="8"/>
      <c r="C61" s="165" t="s">
        <v>0</v>
      </c>
      <c r="D61" s="166">
        <f>'Round 2'!F61</f>
        <v>50</v>
      </c>
      <c r="E61" s="163"/>
      <c r="F61" s="133"/>
      <c r="H61" s="133"/>
      <c r="O61" s="1" t="s">
        <v>25</v>
      </c>
      <c r="P61" s="16" t="s">
        <v>26</v>
      </c>
      <c r="Q61" t="s">
        <v>29</v>
      </c>
      <c r="R61" t="s">
        <v>30</v>
      </c>
    </row>
    <row r="62" spans="2:18" x14ac:dyDescent="0.25">
      <c r="B62" s="8"/>
      <c r="C62" s="149" t="str">
        <f>'Return Profiles'!$C$5</f>
        <v>Micro-insurance</v>
      </c>
      <c r="D62" s="131">
        <f>IF(E52&gt;0,E52*D52,0)</f>
        <v>0</v>
      </c>
      <c r="E62" s="164"/>
      <c r="F62" s="134"/>
      <c r="H62" s="134"/>
      <c r="O62" s="1" t="str">
        <f>'Round 2'!Q62</f>
        <v>Not Held</v>
      </c>
      <c r="P62" s="1">
        <f>'Round 2'!R62</f>
        <v>0</v>
      </c>
      <c r="Q62" t="str">
        <f>IF(R62&gt;0,"Held","Not Held")</f>
        <v>Not Held</v>
      </c>
      <c r="R62">
        <f t="shared" ref="R62:R68" si="12">L52+E52-G52</f>
        <v>0</v>
      </c>
    </row>
    <row r="63" spans="2:18" ht="30" x14ac:dyDescent="0.25">
      <c r="B63" s="8"/>
      <c r="C63" s="150" t="str">
        <f>'Return Profiles'!$G$5</f>
        <v>Micro-insurance (add-on)</v>
      </c>
      <c r="D63" s="131">
        <f t="shared" ref="D63:D68" si="13">IF(E53&gt;0,E53*D53,0)</f>
        <v>0</v>
      </c>
      <c r="E63" s="164"/>
      <c r="F63" s="134"/>
      <c r="H63" s="134"/>
      <c r="O63" s="1" t="str">
        <f>'Round 2'!Q63</f>
        <v>Not Held</v>
      </c>
      <c r="P63" s="1">
        <f>'Round 2'!R63</f>
        <v>0</v>
      </c>
      <c r="Q63" t="str">
        <f t="shared" ref="Q63:Q68" si="14">IF(R63&gt;0,"Held","Not Held")</f>
        <v>Not Held</v>
      </c>
      <c r="R63">
        <f t="shared" si="12"/>
        <v>0</v>
      </c>
    </row>
    <row r="64" spans="2:18" x14ac:dyDescent="0.25">
      <c r="B64" s="8"/>
      <c r="C64" s="149" t="str">
        <f>'Return Profiles'!$D$5</f>
        <v>Social Impact Bond</v>
      </c>
      <c r="D64" s="131">
        <f t="shared" si="13"/>
        <v>0</v>
      </c>
      <c r="E64" s="164"/>
      <c r="F64" s="134"/>
      <c r="H64" s="134"/>
      <c r="O64" s="1" t="str">
        <f>'Round 2'!Q64</f>
        <v>Not Held</v>
      </c>
      <c r="P64" s="1">
        <f>'Round 2'!R64</f>
        <v>0</v>
      </c>
      <c r="Q64" t="str">
        <f t="shared" si="14"/>
        <v>Not Held</v>
      </c>
      <c r="R64">
        <f t="shared" si="12"/>
        <v>0</v>
      </c>
    </row>
    <row r="65" spans="2:18" x14ac:dyDescent="0.25">
      <c r="B65" s="8"/>
      <c r="C65" s="149" t="str">
        <f>'Return Profiles'!$E$5</f>
        <v>Education Finance</v>
      </c>
      <c r="D65" s="131">
        <f t="shared" si="13"/>
        <v>0</v>
      </c>
      <c r="E65" s="164"/>
      <c r="F65" s="134"/>
      <c r="H65" s="134"/>
      <c r="O65" s="1" t="str">
        <f>'Round 2'!Q65</f>
        <v>Not Held</v>
      </c>
      <c r="P65" s="1">
        <f>'Round 2'!R65</f>
        <v>0</v>
      </c>
      <c r="Q65" t="str">
        <f t="shared" si="14"/>
        <v>Not Held</v>
      </c>
      <c r="R65">
        <f t="shared" si="12"/>
        <v>0</v>
      </c>
    </row>
    <row r="66" spans="2:18" ht="30" x14ac:dyDescent="0.25">
      <c r="B66" s="8"/>
      <c r="C66" s="151" t="str">
        <f>'Return Profiles'!$H$5</f>
        <v>Education Finance (add-on 1)</v>
      </c>
      <c r="D66" s="131">
        <f t="shared" si="13"/>
        <v>0</v>
      </c>
      <c r="E66" s="164"/>
      <c r="F66" s="134"/>
      <c r="H66" s="134"/>
      <c r="O66" s="1" t="str">
        <f>'Round 2'!Q66</f>
        <v>Not Held</v>
      </c>
      <c r="P66" s="1">
        <f>'Round 2'!R66</f>
        <v>0</v>
      </c>
      <c r="Q66" t="str">
        <f t="shared" si="14"/>
        <v>Not Held</v>
      </c>
      <c r="R66">
        <f t="shared" si="12"/>
        <v>0</v>
      </c>
    </row>
    <row r="67" spans="2:18" ht="30" x14ac:dyDescent="0.25">
      <c r="B67" s="8"/>
      <c r="C67" s="151" t="str">
        <f>'Return Profiles'!$I$5</f>
        <v>Education Finance (add-on 2)</v>
      </c>
      <c r="D67" s="131">
        <f t="shared" si="13"/>
        <v>0</v>
      </c>
      <c r="E67" s="164"/>
      <c r="F67" s="134"/>
      <c r="H67" s="134"/>
      <c r="O67" s="1" t="str">
        <f>'Round 2'!Q67</f>
        <v>Not Held</v>
      </c>
      <c r="P67" s="1">
        <f>'Round 2'!R67</f>
        <v>0</v>
      </c>
      <c r="Q67" t="str">
        <f t="shared" si="14"/>
        <v>Not Held</v>
      </c>
      <c r="R67">
        <f t="shared" si="12"/>
        <v>0</v>
      </c>
    </row>
    <row r="68" spans="2:18" x14ac:dyDescent="0.25">
      <c r="B68" s="8"/>
      <c r="C68" s="152" t="str">
        <f>'Return Profiles'!$F$5</f>
        <v>Large Cap ETF</v>
      </c>
      <c r="D68" s="131">
        <f t="shared" si="13"/>
        <v>0</v>
      </c>
      <c r="E68" s="164"/>
      <c r="F68" s="134"/>
      <c r="H68" s="134"/>
      <c r="O68" s="1" t="str">
        <f>'Round 2'!Q68</f>
        <v>Not Held</v>
      </c>
      <c r="P68" s="1">
        <f>'Round 2'!R68</f>
        <v>0</v>
      </c>
      <c r="Q68" t="str">
        <f t="shared" si="14"/>
        <v>Not Held</v>
      </c>
      <c r="R68">
        <f t="shared" si="12"/>
        <v>0</v>
      </c>
    </row>
    <row r="69" spans="2:18" x14ac:dyDescent="0.25">
      <c r="B69" s="8"/>
      <c r="C69" s="120" t="s">
        <v>4</v>
      </c>
      <c r="D69" s="130">
        <f>SUM(D62:D68)</f>
        <v>0</v>
      </c>
      <c r="E69" s="163"/>
      <c r="F69" s="133"/>
      <c r="H69" s="133"/>
    </row>
    <row r="70" spans="2:18" ht="15.75" thickBot="1" x14ac:dyDescent="0.3">
      <c r="B70" s="8"/>
      <c r="C70" s="153" t="s">
        <v>6</v>
      </c>
      <c r="D70" s="132">
        <f>SUM(D69,D61)</f>
        <v>50</v>
      </c>
      <c r="E70" s="163"/>
      <c r="F70" s="133"/>
      <c r="H70" s="133"/>
    </row>
    <row r="71" spans="2:18" ht="15.75" thickBot="1" x14ac:dyDescent="0.3">
      <c r="B71" s="13"/>
      <c r="C71" s="145"/>
      <c r="D71" s="14"/>
      <c r="E71" s="15"/>
      <c r="F71" s="135"/>
      <c r="H71" s="135"/>
    </row>
    <row r="72" spans="2:18" ht="15.75" thickBot="1" x14ac:dyDescent="0.3"/>
    <row r="73" spans="2:18" x14ac:dyDescent="0.25">
      <c r="B73" s="5" t="s">
        <v>11</v>
      </c>
      <c r="C73" s="6"/>
      <c r="D73" s="21"/>
      <c r="E73" s="160" t="s">
        <v>21</v>
      </c>
      <c r="H73" s="16"/>
      <c r="J73" s="12"/>
      <c r="O73" t="s">
        <v>5</v>
      </c>
      <c r="P73" t="s">
        <v>124</v>
      </c>
    </row>
    <row r="74" spans="2:18" x14ac:dyDescent="0.25">
      <c r="B74" s="8"/>
      <c r="C74" s="1"/>
      <c r="D74" s="17" t="s">
        <v>27</v>
      </c>
      <c r="E74" s="155" t="s">
        <v>131</v>
      </c>
      <c r="F74" s="17"/>
      <c r="G74" s="17"/>
      <c r="H74" s="39"/>
      <c r="I74" s="17"/>
      <c r="J74" s="17"/>
      <c r="K74" s="39"/>
      <c r="L74" s="39"/>
      <c r="M74" s="39"/>
      <c r="N74" s="39"/>
    </row>
    <row r="75" spans="2:18" x14ac:dyDescent="0.25">
      <c r="B75" s="8"/>
      <c r="C75" s="93" t="str">
        <f>'Return Profiles'!$C$5</f>
        <v>Micro-insurance</v>
      </c>
      <c r="D75" s="126">
        <f>'Return Profiles'!$C$27</f>
        <v>58.605963372000019</v>
      </c>
      <c r="E75" s="161">
        <f>'Round 2'!R85</f>
        <v>0</v>
      </c>
      <c r="F75" s="135"/>
      <c r="G75" s="135"/>
      <c r="H75" s="135"/>
      <c r="I75" s="202"/>
      <c r="J75" s="159"/>
      <c r="K75" s="135"/>
      <c r="L75" s="135"/>
      <c r="M75" s="135"/>
      <c r="N75" s="202"/>
      <c r="O75" s="95">
        <f t="shared" ref="O75:O81" si="15">IF(AND(K75="Buy",L75&lt;=J75),L75*D75,0)</f>
        <v>0</v>
      </c>
      <c r="P75" s="95">
        <f t="shared" ref="P75:P81" si="16">IF(AND(E75&gt;0,F75="Sell"),G75*D75,0)</f>
        <v>0</v>
      </c>
    </row>
    <row r="76" spans="2:18" ht="30" x14ac:dyDescent="0.25">
      <c r="B76" s="11"/>
      <c r="C76" s="146" t="str">
        <f>'Return Profiles'!$G$5</f>
        <v>Micro-insurance (add-on)</v>
      </c>
      <c r="D76" s="126">
        <f>'Return Profiles'!$G$27</f>
        <v>34.814812499999988</v>
      </c>
      <c r="E76" s="161">
        <f>'Round 2'!R86</f>
        <v>0</v>
      </c>
      <c r="F76" s="135"/>
      <c r="G76" s="135"/>
      <c r="H76" s="135"/>
      <c r="I76" s="202"/>
      <c r="J76" s="159"/>
      <c r="K76" s="135"/>
      <c r="L76" s="135"/>
      <c r="M76" s="135"/>
      <c r="N76" s="202"/>
      <c r="O76" s="95">
        <f t="shared" si="15"/>
        <v>0</v>
      </c>
      <c r="P76" s="95">
        <f t="shared" si="16"/>
        <v>0</v>
      </c>
    </row>
    <row r="77" spans="2:18" x14ac:dyDescent="0.25">
      <c r="B77" s="8"/>
      <c r="C77" s="93" t="str">
        <f>'Return Profiles'!$D$5</f>
        <v>Social Impact Bond</v>
      </c>
      <c r="D77" s="126">
        <f>'Return Profiles'!$D$29</f>
        <v>45.189310088482571</v>
      </c>
      <c r="E77" s="161">
        <f>'Round 2'!R87</f>
        <v>0</v>
      </c>
      <c r="F77" s="135"/>
      <c r="G77" s="135"/>
      <c r="H77" s="135"/>
      <c r="I77" s="202"/>
      <c r="J77" s="159"/>
      <c r="K77" s="135"/>
      <c r="L77" s="135"/>
      <c r="M77" s="135"/>
      <c r="N77" s="202"/>
      <c r="O77" s="95">
        <f t="shared" si="15"/>
        <v>0</v>
      </c>
      <c r="P77" s="95">
        <f t="shared" si="16"/>
        <v>0</v>
      </c>
    </row>
    <row r="78" spans="2:18" x14ac:dyDescent="0.25">
      <c r="B78" s="8"/>
      <c r="C78" s="93" t="str">
        <f>'Return Profiles'!$E$5</f>
        <v>Education Finance</v>
      </c>
      <c r="D78" s="126">
        <f>'Return Profiles'!$E$29</f>
        <v>56.33434421252916</v>
      </c>
      <c r="E78" s="161">
        <f>'Round 2'!R88</f>
        <v>0</v>
      </c>
      <c r="F78" s="135"/>
      <c r="G78" s="135"/>
      <c r="H78" s="135"/>
      <c r="I78" s="202"/>
      <c r="J78" s="159"/>
      <c r="K78" s="135"/>
      <c r="L78" s="135"/>
      <c r="M78" s="135"/>
      <c r="N78" s="202"/>
      <c r="O78" s="95">
        <f t="shared" si="15"/>
        <v>0</v>
      </c>
      <c r="P78" s="95">
        <f t="shared" si="16"/>
        <v>0</v>
      </c>
    </row>
    <row r="79" spans="2:18" ht="30" x14ac:dyDescent="0.25">
      <c r="B79" s="11"/>
      <c r="C79" s="147" t="str">
        <f>'Return Profiles'!$H$5</f>
        <v>Education Finance (add-on 1)</v>
      </c>
      <c r="D79" s="142">
        <f>'Return Profiles'!$H$29</f>
        <v>17.326176000000004</v>
      </c>
      <c r="E79" s="161">
        <f>'Round 2'!R89</f>
        <v>0</v>
      </c>
      <c r="F79" s="135"/>
      <c r="G79" s="135"/>
      <c r="H79" s="135"/>
      <c r="I79" s="202"/>
      <c r="J79" s="159"/>
      <c r="K79" s="135"/>
      <c r="L79" s="135"/>
      <c r="M79" s="135"/>
      <c r="N79" s="202"/>
      <c r="O79" s="95">
        <f t="shared" si="15"/>
        <v>0</v>
      </c>
      <c r="P79" s="95">
        <f t="shared" si="16"/>
        <v>0</v>
      </c>
    </row>
    <row r="80" spans="2:18" ht="30" x14ac:dyDescent="0.25">
      <c r="B80" s="11"/>
      <c r="C80" s="147" t="str">
        <f>'Return Profiles'!$I$5</f>
        <v>Education Finance (add-on 2)</v>
      </c>
      <c r="D80" s="142">
        <f>'Return Profiles'!$I$29</f>
        <v>24.906024000000002</v>
      </c>
      <c r="E80" s="161">
        <f>'Round 2'!R90</f>
        <v>0</v>
      </c>
      <c r="F80" s="135"/>
      <c r="G80" s="135"/>
      <c r="H80" s="135"/>
      <c r="I80" s="202"/>
      <c r="J80" s="159"/>
      <c r="K80" s="135"/>
      <c r="L80" s="135"/>
      <c r="M80" s="135"/>
      <c r="N80" s="202"/>
      <c r="O80" s="95">
        <f t="shared" si="15"/>
        <v>0</v>
      </c>
      <c r="P80" s="95">
        <f t="shared" si="16"/>
        <v>0</v>
      </c>
    </row>
    <row r="81" spans="2:18" ht="15.75" thickBot="1" x14ac:dyDescent="0.3">
      <c r="B81" s="55"/>
      <c r="C81" s="114" t="str">
        <f>'Return Profiles'!$F$5</f>
        <v>Large Cap ETF</v>
      </c>
      <c r="D81" s="127">
        <f>'Return Profiles'!$F$29</f>
        <v>20.410887497011203</v>
      </c>
      <c r="E81" s="161">
        <f>'Round 2'!R91</f>
        <v>0</v>
      </c>
      <c r="F81" s="135"/>
      <c r="G81" s="135"/>
      <c r="H81" s="135"/>
      <c r="I81" s="202"/>
      <c r="J81" s="159"/>
      <c r="K81" s="135"/>
      <c r="L81" s="135"/>
      <c r="M81" s="135"/>
      <c r="N81" s="202"/>
      <c r="O81" s="95">
        <f t="shared" si="15"/>
        <v>0</v>
      </c>
      <c r="P81" s="95">
        <f t="shared" si="16"/>
        <v>0</v>
      </c>
    </row>
    <row r="82" spans="2:18" ht="15.75" thickBot="1" x14ac:dyDescent="0.3">
      <c r="B82" s="8"/>
      <c r="C82" s="143"/>
      <c r="D82" s="1"/>
      <c r="E82" s="10"/>
    </row>
    <row r="83" spans="2:18" ht="30.75" thickBot="1" x14ac:dyDescent="0.3">
      <c r="B83" s="8"/>
      <c r="C83" s="144"/>
      <c r="D83" s="50" t="s">
        <v>130</v>
      </c>
      <c r="E83" s="162"/>
      <c r="F83" s="12"/>
      <c r="H83" s="12"/>
      <c r="I83" s="16"/>
      <c r="J83" s="16"/>
      <c r="K83" s="16"/>
      <c r="L83" s="16"/>
      <c r="M83" s="16"/>
      <c r="N83" s="16"/>
      <c r="O83" s="12"/>
      <c r="P83" s="1"/>
    </row>
    <row r="84" spans="2:18" x14ac:dyDescent="0.25">
      <c r="B84" s="8"/>
      <c r="C84" s="165" t="s">
        <v>0</v>
      </c>
      <c r="D84" s="166">
        <f>'Round 2'!F84</f>
        <v>50</v>
      </c>
      <c r="E84" s="163"/>
      <c r="F84" s="133"/>
      <c r="H84" s="133"/>
      <c r="O84" s="1" t="s">
        <v>25</v>
      </c>
      <c r="P84" s="16" t="s">
        <v>26</v>
      </c>
      <c r="Q84" t="s">
        <v>29</v>
      </c>
      <c r="R84" t="s">
        <v>30</v>
      </c>
    </row>
    <row r="85" spans="2:18" x14ac:dyDescent="0.25">
      <c r="B85" s="8"/>
      <c r="C85" s="149" t="str">
        <f>'Return Profiles'!$C$5</f>
        <v>Micro-insurance</v>
      </c>
      <c r="D85" s="131">
        <f>IF(E75&gt;0,E75*D75,0)</f>
        <v>0</v>
      </c>
      <c r="E85" s="164"/>
      <c r="F85" s="134"/>
      <c r="H85" s="134"/>
      <c r="O85" s="1" t="str">
        <f>'Round 2'!Q85</f>
        <v>Not Held</v>
      </c>
      <c r="P85" s="1">
        <f>'Round 2'!R85</f>
        <v>0</v>
      </c>
      <c r="Q85" t="str">
        <f>IF(R85&gt;0,"Held","Not Held")</f>
        <v>Not Held</v>
      </c>
      <c r="R85">
        <f t="shared" ref="R85:R91" si="17">L75+E75-G75</f>
        <v>0</v>
      </c>
    </row>
    <row r="86" spans="2:18" ht="30" x14ac:dyDescent="0.25">
      <c r="B86" s="8"/>
      <c r="C86" s="150" t="str">
        <f>'Return Profiles'!$G$5</f>
        <v>Micro-insurance (add-on)</v>
      </c>
      <c r="D86" s="131">
        <f t="shared" ref="D86:D91" si="18">IF(E76&gt;0,E76*D76,0)</f>
        <v>0</v>
      </c>
      <c r="E86" s="164"/>
      <c r="F86" s="134"/>
      <c r="H86" s="134"/>
      <c r="O86" s="1" t="str">
        <f>'Round 2'!Q86</f>
        <v>Not Held</v>
      </c>
      <c r="P86" s="1">
        <f>'Round 2'!R86</f>
        <v>0</v>
      </c>
      <c r="Q86" t="str">
        <f t="shared" ref="Q86:Q91" si="19">IF(R86&gt;0,"Held","Not Held")</f>
        <v>Not Held</v>
      </c>
      <c r="R86">
        <f t="shared" si="17"/>
        <v>0</v>
      </c>
    </row>
    <row r="87" spans="2:18" x14ac:dyDescent="0.25">
      <c r="B87" s="8"/>
      <c r="C87" s="149" t="str">
        <f>'Return Profiles'!$D$5</f>
        <v>Social Impact Bond</v>
      </c>
      <c r="D87" s="131">
        <f t="shared" si="18"/>
        <v>0</v>
      </c>
      <c r="E87" s="164"/>
      <c r="F87" s="134"/>
      <c r="H87" s="134"/>
      <c r="O87" s="1" t="str">
        <f>'Round 2'!Q87</f>
        <v>Not Held</v>
      </c>
      <c r="P87" s="1">
        <f>'Round 2'!R87</f>
        <v>0</v>
      </c>
      <c r="Q87" t="str">
        <f t="shared" si="19"/>
        <v>Not Held</v>
      </c>
      <c r="R87">
        <f t="shared" si="17"/>
        <v>0</v>
      </c>
    </row>
    <row r="88" spans="2:18" x14ac:dyDescent="0.25">
      <c r="B88" s="8"/>
      <c r="C88" s="149" t="str">
        <f>'Return Profiles'!$E$5</f>
        <v>Education Finance</v>
      </c>
      <c r="D88" s="131">
        <f t="shared" si="18"/>
        <v>0</v>
      </c>
      <c r="E88" s="164"/>
      <c r="F88" s="134"/>
      <c r="H88" s="134"/>
      <c r="O88" s="1" t="str">
        <f>'Round 2'!Q88</f>
        <v>Not Held</v>
      </c>
      <c r="P88" s="1">
        <f>'Round 2'!R88</f>
        <v>0</v>
      </c>
      <c r="Q88" t="str">
        <f t="shared" si="19"/>
        <v>Not Held</v>
      </c>
      <c r="R88">
        <f t="shared" si="17"/>
        <v>0</v>
      </c>
    </row>
    <row r="89" spans="2:18" ht="30" x14ac:dyDescent="0.25">
      <c r="B89" s="8"/>
      <c r="C89" s="151" t="str">
        <f>'Return Profiles'!$H$5</f>
        <v>Education Finance (add-on 1)</v>
      </c>
      <c r="D89" s="131">
        <f t="shared" si="18"/>
        <v>0</v>
      </c>
      <c r="E89" s="164"/>
      <c r="F89" s="134"/>
      <c r="H89" s="134"/>
      <c r="O89" s="1" t="str">
        <f>'Round 2'!Q89</f>
        <v>Not Held</v>
      </c>
      <c r="P89" s="1">
        <f>'Round 2'!R89</f>
        <v>0</v>
      </c>
      <c r="Q89" t="str">
        <f t="shared" si="19"/>
        <v>Not Held</v>
      </c>
      <c r="R89">
        <f t="shared" si="17"/>
        <v>0</v>
      </c>
    </row>
    <row r="90" spans="2:18" ht="30" x14ac:dyDescent="0.25">
      <c r="B90" s="8"/>
      <c r="C90" s="151" t="str">
        <f>'Return Profiles'!$I$5</f>
        <v>Education Finance (add-on 2)</v>
      </c>
      <c r="D90" s="131">
        <f t="shared" si="18"/>
        <v>0</v>
      </c>
      <c r="E90" s="164"/>
      <c r="F90" s="134"/>
      <c r="H90" s="134"/>
      <c r="O90" s="1" t="str">
        <f>'Round 2'!Q90</f>
        <v>Not Held</v>
      </c>
      <c r="P90" s="1">
        <f>'Round 2'!R90</f>
        <v>0</v>
      </c>
      <c r="Q90" t="str">
        <f t="shared" si="19"/>
        <v>Not Held</v>
      </c>
      <c r="R90">
        <f t="shared" si="17"/>
        <v>0</v>
      </c>
    </row>
    <row r="91" spans="2:18" x14ac:dyDescent="0.25">
      <c r="B91" s="8"/>
      <c r="C91" s="152" t="str">
        <f>'Return Profiles'!$F$5</f>
        <v>Large Cap ETF</v>
      </c>
      <c r="D91" s="131">
        <f t="shared" si="18"/>
        <v>0</v>
      </c>
      <c r="E91" s="164"/>
      <c r="F91" s="134"/>
      <c r="H91" s="134"/>
      <c r="O91" s="1" t="str">
        <f>'Round 2'!Q91</f>
        <v>Not Held</v>
      </c>
      <c r="P91" s="1">
        <f>'Round 2'!R91</f>
        <v>0</v>
      </c>
      <c r="Q91" t="str">
        <f t="shared" si="19"/>
        <v>Not Held</v>
      </c>
      <c r="R91">
        <f t="shared" si="17"/>
        <v>0</v>
      </c>
    </row>
    <row r="92" spans="2:18" x14ac:dyDescent="0.25">
      <c r="B92" s="8"/>
      <c r="C92" s="120" t="s">
        <v>4</v>
      </c>
      <c r="D92" s="130">
        <f>SUM(D85:D91)</f>
        <v>0</v>
      </c>
      <c r="E92" s="163"/>
      <c r="F92" s="133"/>
      <c r="H92" s="133"/>
    </row>
    <row r="93" spans="2:18" ht="15.75" thickBot="1" x14ac:dyDescent="0.3">
      <c r="B93" s="8"/>
      <c r="C93" s="153" t="s">
        <v>6</v>
      </c>
      <c r="D93" s="132">
        <f>SUM(D92,D84)</f>
        <v>50</v>
      </c>
      <c r="E93" s="163"/>
      <c r="F93" s="133"/>
      <c r="H93" s="133"/>
    </row>
    <row r="94" spans="2:18" ht="15.75" thickBot="1" x14ac:dyDescent="0.3">
      <c r="B94" s="13"/>
      <c r="C94" s="145"/>
      <c r="D94" s="14"/>
      <c r="E94" s="15"/>
      <c r="F94" s="135"/>
      <c r="H94" s="135"/>
    </row>
    <row r="95" spans="2:18" ht="15.75" thickBot="1" x14ac:dyDescent="0.3"/>
    <row r="96" spans="2:18" x14ac:dyDescent="0.25">
      <c r="B96" s="5" t="s">
        <v>12</v>
      </c>
      <c r="C96" s="6"/>
      <c r="D96" s="21"/>
      <c r="E96" s="160" t="s">
        <v>21</v>
      </c>
      <c r="H96" s="16"/>
      <c r="J96" s="12"/>
      <c r="O96" t="s">
        <v>5</v>
      </c>
      <c r="P96" t="s">
        <v>124</v>
      </c>
    </row>
    <row r="97" spans="2:18" x14ac:dyDescent="0.25">
      <c r="B97" s="8"/>
      <c r="C97" s="1"/>
      <c r="D97" s="17" t="s">
        <v>27</v>
      </c>
      <c r="E97" s="155" t="s">
        <v>131</v>
      </c>
      <c r="F97" s="17"/>
      <c r="G97" s="17"/>
      <c r="H97" s="39"/>
      <c r="I97" s="17"/>
      <c r="J97" s="17"/>
      <c r="K97" s="39"/>
      <c r="L97" s="39"/>
      <c r="M97" s="39"/>
      <c r="N97" s="39"/>
    </row>
    <row r="98" spans="2:18" x14ac:dyDescent="0.25">
      <c r="B98" s="8"/>
      <c r="C98" s="93" t="str">
        <f>'Return Profiles'!$C$5</f>
        <v>Micro-insurance</v>
      </c>
      <c r="D98" s="126">
        <f>'Return Profiles'!$C$27</f>
        <v>58.605963372000019</v>
      </c>
      <c r="E98" s="161">
        <f>'Round 2'!R108</f>
        <v>0</v>
      </c>
      <c r="F98" s="135"/>
      <c r="G98" s="135"/>
      <c r="H98" s="135"/>
      <c r="I98" s="202"/>
      <c r="J98" s="159"/>
      <c r="K98" s="135"/>
      <c r="L98" s="135"/>
      <c r="M98" s="135"/>
      <c r="N98" s="202"/>
      <c r="O98" s="95">
        <f t="shared" ref="O98:O104" si="20">IF(AND(K98="Buy",L98&lt;=J98),L98*D98,0)</f>
        <v>0</v>
      </c>
      <c r="P98" s="95">
        <f t="shared" ref="P98:P104" si="21">IF(AND(E98&gt;0,F98="Sell"),G98*D98,0)</f>
        <v>0</v>
      </c>
    </row>
    <row r="99" spans="2:18" ht="30" x14ac:dyDescent="0.25">
      <c r="B99" s="11"/>
      <c r="C99" s="146" t="str">
        <f>'Return Profiles'!$G$5</f>
        <v>Micro-insurance (add-on)</v>
      </c>
      <c r="D99" s="126">
        <f>'Return Profiles'!$G$27</f>
        <v>34.814812499999988</v>
      </c>
      <c r="E99" s="161">
        <f>'Round 2'!R109</f>
        <v>0</v>
      </c>
      <c r="F99" s="135"/>
      <c r="G99" s="135"/>
      <c r="H99" s="135"/>
      <c r="I99" s="202"/>
      <c r="J99" s="159"/>
      <c r="K99" s="135"/>
      <c r="L99" s="135"/>
      <c r="M99" s="135"/>
      <c r="N99" s="202"/>
      <c r="O99" s="95">
        <f t="shared" si="20"/>
        <v>0</v>
      </c>
      <c r="P99" s="95">
        <f t="shared" si="21"/>
        <v>0</v>
      </c>
    </row>
    <row r="100" spans="2:18" x14ac:dyDescent="0.25">
      <c r="B100" s="8"/>
      <c r="C100" s="93" t="str">
        <f>'Return Profiles'!$D$5</f>
        <v>Social Impact Bond</v>
      </c>
      <c r="D100" s="126">
        <f>'Return Profiles'!$D$29</f>
        <v>45.189310088482571</v>
      </c>
      <c r="E100" s="161">
        <f>'Round 2'!R110</f>
        <v>0</v>
      </c>
      <c r="F100" s="135"/>
      <c r="G100" s="135"/>
      <c r="H100" s="135"/>
      <c r="I100" s="202"/>
      <c r="J100" s="159"/>
      <c r="K100" s="135"/>
      <c r="L100" s="135"/>
      <c r="M100" s="135"/>
      <c r="N100" s="202"/>
      <c r="O100" s="95">
        <f t="shared" si="20"/>
        <v>0</v>
      </c>
      <c r="P100" s="95">
        <f t="shared" si="21"/>
        <v>0</v>
      </c>
    </row>
    <row r="101" spans="2:18" x14ac:dyDescent="0.25">
      <c r="B101" s="8"/>
      <c r="C101" s="93" t="str">
        <f>'Return Profiles'!$E$5</f>
        <v>Education Finance</v>
      </c>
      <c r="D101" s="126">
        <f>'Return Profiles'!$E$29</f>
        <v>56.33434421252916</v>
      </c>
      <c r="E101" s="161">
        <f>'Round 2'!R111</f>
        <v>0</v>
      </c>
      <c r="F101" s="135"/>
      <c r="G101" s="135"/>
      <c r="H101" s="135"/>
      <c r="I101" s="202"/>
      <c r="J101" s="159"/>
      <c r="K101" s="135"/>
      <c r="L101" s="135"/>
      <c r="M101" s="135"/>
      <c r="N101" s="202"/>
      <c r="O101" s="95">
        <f t="shared" si="20"/>
        <v>0</v>
      </c>
      <c r="P101" s="95">
        <f t="shared" si="21"/>
        <v>0</v>
      </c>
    </row>
    <row r="102" spans="2:18" ht="30" x14ac:dyDescent="0.25">
      <c r="B102" s="11"/>
      <c r="C102" s="147" t="str">
        <f>'Return Profiles'!$H$5</f>
        <v>Education Finance (add-on 1)</v>
      </c>
      <c r="D102" s="142">
        <f>'Return Profiles'!$H$29</f>
        <v>17.326176000000004</v>
      </c>
      <c r="E102" s="161">
        <f>'Round 2'!R112</f>
        <v>0</v>
      </c>
      <c r="F102" s="135"/>
      <c r="G102" s="135"/>
      <c r="H102" s="135"/>
      <c r="I102" s="202"/>
      <c r="J102" s="159"/>
      <c r="K102" s="135"/>
      <c r="L102" s="135"/>
      <c r="M102" s="135"/>
      <c r="N102" s="202"/>
      <c r="O102" s="95">
        <f t="shared" si="20"/>
        <v>0</v>
      </c>
      <c r="P102" s="95">
        <f t="shared" si="21"/>
        <v>0</v>
      </c>
    </row>
    <row r="103" spans="2:18" ht="30" x14ac:dyDescent="0.25">
      <c r="B103" s="11"/>
      <c r="C103" s="147" t="str">
        <f>'Return Profiles'!$I$5</f>
        <v>Education Finance (add-on 2)</v>
      </c>
      <c r="D103" s="142">
        <f>'Return Profiles'!$I$29</f>
        <v>24.906024000000002</v>
      </c>
      <c r="E103" s="161">
        <f>'Round 2'!R113</f>
        <v>0</v>
      </c>
      <c r="F103" s="135"/>
      <c r="G103" s="135"/>
      <c r="H103" s="135"/>
      <c r="I103" s="202"/>
      <c r="J103" s="159"/>
      <c r="K103" s="135"/>
      <c r="L103" s="135"/>
      <c r="M103" s="135"/>
      <c r="N103" s="202"/>
      <c r="O103" s="95">
        <f t="shared" si="20"/>
        <v>0</v>
      </c>
      <c r="P103" s="95">
        <f t="shared" si="21"/>
        <v>0</v>
      </c>
    </row>
    <row r="104" spans="2:18" ht="15.75" thickBot="1" x14ac:dyDescent="0.3">
      <c r="B104" s="55"/>
      <c r="C104" s="114" t="str">
        <f>'Return Profiles'!$F$5</f>
        <v>Large Cap ETF</v>
      </c>
      <c r="D104" s="127">
        <f>'Return Profiles'!$F$29</f>
        <v>20.410887497011203</v>
      </c>
      <c r="E104" s="161">
        <f>'Round 2'!R114</f>
        <v>0</v>
      </c>
      <c r="F104" s="135"/>
      <c r="G104" s="135"/>
      <c r="H104" s="135"/>
      <c r="I104" s="202"/>
      <c r="J104" s="159"/>
      <c r="K104" s="135"/>
      <c r="L104" s="135"/>
      <c r="M104" s="135"/>
      <c r="N104" s="202"/>
      <c r="O104" s="95">
        <f t="shared" si="20"/>
        <v>0</v>
      </c>
      <c r="P104" s="95">
        <f t="shared" si="21"/>
        <v>0</v>
      </c>
    </row>
    <row r="105" spans="2:18" ht="15.75" thickBot="1" x14ac:dyDescent="0.3">
      <c r="B105" s="8"/>
      <c r="C105" s="143"/>
      <c r="D105" s="1"/>
      <c r="E105" s="10"/>
    </row>
    <row r="106" spans="2:18" ht="30.75" thickBot="1" x14ac:dyDescent="0.3">
      <c r="B106" s="8"/>
      <c r="C106" s="144"/>
      <c r="D106" s="50" t="s">
        <v>130</v>
      </c>
      <c r="E106" s="162"/>
      <c r="F106" s="12"/>
      <c r="H106" s="12"/>
      <c r="I106" s="16"/>
      <c r="J106" s="16"/>
      <c r="K106" s="16"/>
      <c r="L106" s="16"/>
      <c r="M106" s="16"/>
      <c r="N106" s="16"/>
      <c r="O106" s="12"/>
      <c r="P106" s="1"/>
    </row>
    <row r="107" spans="2:18" x14ac:dyDescent="0.25">
      <c r="B107" s="8"/>
      <c r="C107" s="165" t="s">
        <v>0</v>
      </c>
      <c r="D107" s="166">
        <f>'Round 2'!F107</f>
        <v>50</v>
      </c>
      <c r="E107" s="163"/>
      <c r="F107" s="133"/>
      <c r="H107" s="133"/>
      <c r="O107" s="1" t="s">
        <v>25</v>
      </c>
      <c r="P107" s="16" t="s">
        <v>26</v>
      </c>
      <c r="Q107" t="s">
        <v>29</v>
      </c>
      <c r="R107" t="s">
        <v>30</v>
      </c>
    </row>
    <row r="108" spans="2:18" x14ac:dyDescent="0.25">
      <c r="B108" s="8"/>
      <c r="C108" s="149" t="str">
        <f>'Return Profiles'!$C$5</f>
        <v>Micro-insurance</v>
      </c>
      <c r="D108" s="131">
        <f>IF(E98&gt;0,E98*D98,0)</f>
        <v>0</v>
      </c>
      <c r="E108" s="164"/>
      <c r="F108" s="134"/>
      <c r="H108" s="134"/>
      <c r="O108" s="1" t="str">
        <f>'Round 2'!Q108</f>
        <v>Not Held</v>
      </c>
      <c r="P108" s="1">
        <f>'Round 2'!R108</f>
        <v>0</v>
      </c>
      <c r="Q108" t="str">
        <f>IF(R108&gt;0,"Held","Not Held")</f>
        <v>Not Held</v>
      </c>
      <c r="R108">
        <f t="shared" ref="R108:R114" si="22">L98+E98-G98</f>
        <v>0</v>
      </c>
    </row>
    <row r="109" spans="2:18" ht="30" x14ac:dyDescent="0.25">
      <c r="B109" s="8"/>
      <c r="C109" s="150" t="str">
        <f>'Return Profiles'!$G$5</f>
        <v>Micro-insurance (add-on)</v>
      </c>
      <c r="D109" s="131">
        <f t="shared" ref="D109:D114" si="23">IF(E99&gt;0,E99*D99,0)</f>
        <v>0</v>
      </c>
      <c r="E109" s="164"/>
      <c r="F109" s="134"/>
      <c r="H109" s="134"/>
      <c r="O109" s="1" t="str">
        <f>'Round 2'!Q109</f>
        <v>Not Held</v>
      </c>
      <c r="P109" s="1">
        <f>'Round 2'!R109</f>
        <v>0</v>
      </c>
      <c r="Q109" t="str">
        <f t="shared" ref="Q109:Q114" si="24">IF(R109&gt;0,"Held","Not Held")</f>
        <v>Not Held</v>
      </c>
      <c r="R109">
        <f t="shared" si="22"/>
        <v>0</v>
      </c>
    </row>
    <row r="110" spans="2:18" x14ac:dyDescent="0.25">
      <c r="B110" s="8"/>
      <c r="C110" s="149" t="str">
        <f>'Return Profiles'!$D$5</f>
        <v>Social Impact Bond</v>
      </c>
      <c r="D110" s="131">
        <f t="shared" si="23"/>
        <v>0</v>
      </c>
      <c r="E110" s="164"/>
      <c r="F110" s="134"/>
      <c r="H110" s="134"/>
      <c r="O110" s="1" t="str">
        <f>'Round 2'!Q110</f>
        <v>Not Held</v>
      </c>
      <c r="P110" s="1">
        <f>'Round 2'!R110</f>
        <v>0</v>
      </c>
      <c r="Q110" t="str">
        <f t="shared" si="24"/>
        <v>Not Held</v>
      </c>
      <c r="R110">
        <f t="shared" si="22"/>
        <v>0</v>
      </c>
    </row>
    <row r="111" spans="2:18" x14ac:dyDescent="0.25">
      <c r="B111" s="8"/>
      <c r="C111" s="149" t="str">
        <f>'Return Profiles'!$E$5</f>
        <v>Education Finance</v>
      </c>
      <c r="D111" s="131">
        <f t="shared" si="23"/>
        <v>0</v>
      </c>
      <c r="E111" s="164"/>
      <c r="F111" s="134"/>
      <c r="H111" s="134"/>
      <c r="O111" s="1" t="str">
        <f>'Round 2'!Q111</f>
        <v>Not Held</v>
      </c>
      <c r="P111" s="1">
        <f>'Round 2'!R111</f>
        <v>0</v>
      </c>
      <c r="Q111" t="str">
        <f t="shared" si="24"/>
        <v>Not Held</v>
      </c>
      <c r="R111">
        <f t="shared" si="22"/>
        <v>0</v>
      </c>
    </row>
    <row r="112" spans="2:18" ht="30" x14ac:dyDescent="0.25">
      <c r="B112" s="8"/>
      <c r="C112" s="151" t="str">
        <f>'Return Profiles'!$H$5</f>
        <v>Education Finance (add-on 1)</v>
      </c>
      <c r="D112" s="131">
        <f t="shared" si="23"/>
        <v>0</v>
      </c>
      <c r="E112" s="164"/>
      <c r="F112" s="134"/>
      <c r="H112" s="134"/>
      <c r="O112" s="1" t="str">
        <f>'Round 2'!Q112</f>
        <v>Not Held</v>
      </c>
      <c r="P112" s="1">
        <f>'Round 2'!R112</f>
        <v>0</v>
      </c>
      <c r="Q112" t="str">
        <f t="shared" si="24"/>
        <v>Not Held</v>
      </c>
      <c r="R112">
        <f t="shared" si="22"/>
        <v>0</v>
      </c>
    </row>
    <row r="113" spans="2:18" ht="30" x14ac:dyDescent="0.25">
      <c r="B113" s="8"/>
      <c r="C113" s="151" t="str">
        <f>'Return Profiles'!$I$5</f>
        <v>Education Finance (add-on 2)</v>
      </c>
      <c r="D113" s="131">
        <f t="shared" si="23"/>
        <v>0</v>
      </c>
      <c r="E113" s="164"/>
      <c r="F113" s="134"/>
      <c r="H113" s="134"/>
      <c r="O113" s="1" t="str">
        <f>'Round 2'!Q113</f>
        <v>Not Held</v>
      </c>
      <c r="P113" s="1">
        <f>'Round 2'!R113</f>
        <v>0</v>
      </c>
      <c r="Q113" t="str">
        <f t="shared" si="24"/>
        <v>Not Held</v>
      </c>
      <c r="R113">
        <f t="shared" si="22"/>
        <v>0</v>
      </c>
    </row>
    <row r="114" spans="2:18" x14ac:dyDescent="0.25">
      <c r="B114" s="8"/>
      <c r="C114" s="152" t="str">
        <f>'Return Profiles'!$F$5</f>
        <v>Large Cap ETF</v>
      </c>
      <c r="D114" s="131">
        <f t="shared" si="23"/>
        <v>0</v>
      </c>
      <c r="E114" s="164"/>
      <c r="F114" s="134"/>
      <c r="H114" s="134"/>
      <c r="O114" s="1" t="str">
        <f>'Round 2'!Q114</f>
        <v>Not Held</v>
      </c>
      <c r="P114" s="1">
        <f>'Round 2'!R114</f>
        <v>0</v>
      </c>
      <c r="Q114" t="str">
        <f t="shared" si="24"/>
        <v>Not Held</v>
      </c>
      <c r="R114">
        <f t="shared" si="22"/>
        <v>0</v>
      </c>
    </row>
    <row r="115" spans="2:18" x14ac:dyDescent="0.25">
      <c r="B115" s="8"/>
      <c r="C115" s="120" t="s">
        <v>4</v>
      </c>
      <c r="D115" s="130">
        <f>SUM(D108:D114)</f>
        <v>0</v>
      </c>
      <c r="E115" s="163"/>
      <c r="F115" s="133"/>
      <c r="H115" s="133"/>
    </row>
    <row r="116" spans="2:18" ht="15.75" thickBot="1" x14ac:dyDescent="0.3">
      <c r="B116" s="8"/>
      <c r="C116" s="153" t="s">
        <v>6</v>
      </c>
      <c r="D116" s="132">
        <f>SUM(D115,D107)</f>
        <v>50</v>
      </c>
      <c r="E116" s="163"/>
      <c r="F116" s="133"/>
      <c r="H116" s="133"/>
    </row>
    <row r="117" spans="2:18" ht="15.75" thickBot="1" x14ac:dyDescent="0.3">
      <c r="B117" s="13"/>
      <c r="C117" s="145"/>
      <c r="D117" s="14"/>
      <c r="E117" s="15"/>
      <c r="F117" s="135"/>
      <c r="H117" s="135"/>
    </row>
    <row r="118" spans="2:18" ht="15.75" thickBot="1" x14ac:dyDescent="0.3"/>
    <row r="119" spans="2:18" x14ac:dyDescent="0.25">
      <c r="B119" s="5" t="s">
        <v>13</v>
      </c>
      <c r="C119" s="6"/>
      <c r="D119" s="21"/>
      <c r="E119" s="160" t="s">
        <v>21</v>
      </c>
      <c r="H119" s="16"/>
      <c r="J119" s="12"/>
      <c r="O119" t="s">
        <v>5</v>
      </c>
      <c r="P119" t="s">
        <v>124</v>
      </c>
    </row>
    <row r="120" spans="2:18" x14ac:dyDescent="0.25">
      <c r="B120" s="8"/>
      <c r="C120" s="1"/>
      <c r="D120" s="17" t="s">
        <v>27</v>
      </c>
      <c r="E120" s="155" t="s">
        <v>131</v>
      </c>
      <c r="F120" s="17"/>
      <c r="G120" s="17"/>
      <c r="H120" s="39"/>
      <c r="I120" s="17"/>
      <c r="J120" s="17"/>
      <c r="K120" s="39"/>
      <c r="L120" s="39"/>
      <c r="M120" s="39"/>
      <c r="N120" s="39"/>
    </row>
    <row r="121" spans="2:18" x14ac:dyDescent="0.25">
      <c r="B121" s="8"/>
      <c r="C121" s="93" t="str">
        <f>'Return Profiles'!$C$5</f>
        <v>Micro-insurance</v>
      </c>
      <c r="D121" s="126">
        <f>'Return Profiles'!$C$27</f>
        <v>58.605963372000019</v>
      </c>
      <c r="E121" s="161">
        <f>'Round 2'!R131</f>
        <v>0</v>
      </c>
      <c r="F121" s="135"/>
      <c r="G121" s="135"/>
      <c r="H121" s="135"/>
      <c r="I121" s="202"/>
      <c r="J121" s="159"/>
      <c r="K121" s="135"/>
      <c r="L121" s="135"/>
      <c r="M121" s="135"/>
      <c r="N121" s="202"/>
      <c r="O121" s="95">
        <f t="shared" ref="O121:O127" si="25">IF(AND(K121="Buy",L121&lt;=J121),L121*D121,0)</f>
        <v>0</v>
      </c>
      <c r="P121" s="95">
        <f t="shared" ref="P121:P127" si="26">IF(AND(E121&gt;0,F121="Sell"),G121*D121,0)</f>
        <v>0</v>
      </c>
    </row>
    <row r="122" spans="2:18" ht="30" x14ac:dyDescent="0.25">
      <c r="B122" s="11"/>
      <c r="C122" s="146" t="str">
        <f>'Return Profiles'!$G$5</f>
        <v>Micro-insurance (add-on)</v>
      </c>
      <c r="D122" s="126">
        <f>'Return Profiles'!$G$27</f>
        <v>34.814812499999988</v>
      </c>
      <c r="E122" s="161">
        <f>'Round 2'!R132</f>
        <v>0</v>
      </c>
      <c r="F122" s="135"/>
      <c r="G122" s="135"/>
      <c r="H122" s="135"/>
      <c r="I122" s="202"/>
      <c r="J122" s="159"/>
      <c r="K122" s="135"/>
      <c r="L122" s="135"/>
      <c r="M122" s="135"/>
      <c r="N122" s="202"/>
      <c r="O122" s="95">
        <f t="shared" si="25"/>
        <v>0</v>
      </c>
      <c r="P122" s="95">
        <f t="shared" si="26"/>
        <v>0</v>
      </c>
    </row>
    <row r="123" spans="2:18" x14ac:dyDescent="0.25">
      <c r="B123" s="8"/>
      <c r="C123" s="93" t="str">
        <f>'Return Profiles'!$D$5</f>
        <v>Social Impact Bond</v>
      </c>
      <c r="D123" s="126">
        <f>'Return Profiles'!$D$29</f>
        <v>45.189310088482571</v>
      </c>
      <c r="E123" s="161">
        <f>'Round 2'!R133</f>
        <v>0</v>
      </c>
      <c r="F123" s="135"/>
      <c r="G123" s="135"/>
      <c r="H123" s="135"/>
      <c r="I123" s="202"/>
      <c r="J123" s="159"/>
      <c r="K123" s="135"/>
      <c r="L123" s="135"/>
      <c r="M123" s="135"/>
      <c r="N123" s="202"/>
      <c r="O123" s="95">
        <f t="shared" si="25"/>
        <v>0</v>
      </c>
      <c r="P123" s="95">
        <f t="shared" si="26"/>
        <v>0</v>
      </c>
    </row>
    <row r="124" spans="2:18" x14ac:dyDescent="0.25">
      <c r="B124" s="8"/>
      <c r="C124" s="93" t="str">
        <f>'Return Profiles'!$E$5</f>
        <v>Education Finance</v>
      </c>
      <c r="D124" s="126">
        <f>'Return Profiles'!$E$29</f>
        <v>56.33434421252916</v>
      </c>
      <c r="E124" s="161">
        <f>'Round 2'!R134</f>
        <v>0</v>
      </c>
      <c r="F124" s="135"/>
      <c r="G124" s="135"/>
      <c r="H124" s="135"/>
      <c r="I124" s="202"/>
      <c r="J124" s="159"/>
      <c r="K124" s="135"/>
      <c r="L124" s="135"/>
      <c r="M124" s="135"/>
      <c r="N124" s="202"/>
      <c r="O124" s="95">
        <f t="shared" si="25"/>
        <v>0</v>
      </c>
      <c r="P124" s="95">
        <f t="shared" si="26"/>
        <v>0</v>
      </c>
    </row>
    <row r="125" spans="2:18" ht="30" x14ac:dyDescent="0.25">
      <c r="B125" s="11"/>
      <c r="C125" s="147" t="str">
        <f>'Return Profiles'!$H$5</f>
        <v>Education Finance (add-on 1)</v>
      </c>
      <c r="D125" s="142">
        <f>'Return Profiles'!$H$29</f>
        <v>17.326176000000004</v>
      </c>
      <c r="E125" s="161">
        <f>'Round 2'!R135</f>
        <v>0</v>
      </c>
      <c r="F125" s="135"/>
      <c r="G125" s="135"/>
      <c r="H125" s="135"/>
      <c r="I125" s="202"/>
      <c r="J125" s="159"/>
      <c r="K125" s="135"/>
      <c r="L125" s="135"/>
      <c r="M125" s="135"/>
      <c r="N125" s="202"/>
      <c r="O125" s="95">
        <f t="shared" si="25"/>
        <v>0</v>
      </c>
      <c r="P125" s="95">
        <f t="shared" si="26"/>
        <v>0</v>
      </c>
    </row>
    <row r="126" spans="2:18" ht="30" x14ac:dyDescent="0.25">
      <c r="B126" s="11"/>
      <c r="C126" s="147" t="str">
        <f>'Return Profiles'!$I$5</f>
        <v>Education Finance (add-on 2)</v>
      </c>
      <c r="D126" s="142">
        <f>'Return Profiles'!$I$29</f>
        <v>24.906024000000002</v>
      </c>
      <c r="E126" s="161">
        <f>'Round 2'!R136</f>
        <v>0</v>
      </c>
      <c r="F126" s="135"/>
      <c r="G126" s="135"/>
      <c r="H126" s="135"/>
      <c r="I126" s="202"/>
      <c r="J126" s="159"/>
      <c r="K126" s="135"/>
      <c r="L126" s="135"/>
      <c r="M126" s="135"/>
      <c r="N126" s="202"/>
      <c r="O126" s="95">
        <f t="shared" si="25"/>
        <v>0</v>
      </c>
      <c r="P126" s="95">
        <f t="shared" si="26"/>
        <v>0</v>
      </c>
    </row>
    <row r="127" spans="2:18" ht="15.75" thickBot="1" x14ac:dyDescent="0.3">
      <c r="B127" s="55"/>
      <c r="C127" s="114" t="str">
        <f>'Return Profiles'!$F$5</f>
        <v>Large Cap ETF</v>
      </c>
      <c r="D127" s="127">
        <f>'Return Profiles'!$F$29</f>
        <v>20.410887497011203</v>
      </c>
      <c r="E127" s="161">
        <f>'Round 2'!R137</f>
        <v>0</v>
      </c>
      <c r="F127" s="135"/>
      <c r="G127" s="135"/>
      <c r="H127" s="135"/>
      <c r="I127" s="202"/>
      <c r="J127" s="159"/>
      <c r="K127" s="135"/>
      <c r="L127" s="135"/>
      <c r="M127" s="135"/>
      <c r="N127" s="202"/>
      <c r="O127" s="95">
        <f t="shared" si="25"/>
        <v>0</v>
      </c>
      <c r="P127" s="95">
        <f t="shared" si="26"/>
        <v>0</v>
      </c>
    </row>
    <row r="128" spans="2:18" ht="15.75" thickBot="1" x14ac:dyDescent="0.3">
      <c r="B128" s="8"/>
      <c r="C128" s="143"/>
      <c r="D128" s="1"/>
      <c r="E128" s="10"/>
    </row>
    <row r="129" spans="2:18" ht="30.75" thickBot="1" x14ac:dyDescent="0.3">
      <c r="B129" s="8"/>
      <c r="C129" s="144"/>
      <c r="D129" s="50" t="s">
        <v>130</v>
      </c>
      <c r="E129" s="162"/>
      <c r="F129" s="12"/>
      <c r="H129" s="12"/>
      <c r="I129" s="16"/>
      <c r="J129" s="16"/>
      <c r="K129" s="16"/>
      <c r="L129" s="16"/>
      <c r="M129" s="16"/>
      <c r="N129" s="16"/>
      <c r="O129" s="12"/>
      <c r="P129" s="1"/>
    </row>
    <row r="130" spans="2:18" x14ac:dyDescent="0.25">
      <c r="B130" s="8"/>
      <c r="C130" s="165" t="s">
        <v>0</v>
      </c>
      <c r="D130" s="166">
        <f>'Round 2'!F130</f>
        <v>50</v>
      </c>
      <c r="E130" s="163"/>
      <c r="F130" s="133"/>
      <c r="H130" s="133"/>
      <c r="O130" s="1" t="s">
        <v>25</v>
      </c>
      <c r="P130" s="16" t="s">
        <v>26</v>
      </c>
      <c r="Q130" t="s">
        <v>29</v>
      </c>
      <c r="R130" t="s">
        <v>30</v>
      </c>
    </row>
    <row r="131" spans="2:18" x14ac:dyDescent="0.25">
      <c r="B131" s="8"/>
      <c r="C131" s="149" t="str">
        <f>'Return Profiles'!$C$5</f>
        <v>Micro-insurance</v>
      </c>
      <c r="D131" s="131">
        <f>IF(E121&gt;0,E121*D121,0)</f>
        <v>0</v>
      </c>
      <c r="E131" s="164"/>
      <c r="F131" s="134"/>
      <c r="H131" s="134"/>
      <c r="O131" s="1" t="str">
        <f>'Round 2'!Q131</f>
        <v>Not Held</v>
      </c>
      <c r="P131" s="1">
        <f>'Round 2'!R131</f>
        <v>0</v>
      </c>
      <c r="Q131" t="str">
        <f>IF(R131&gt;0,"Held","Not Held")</f>
        <v>Not Held</v>
      </c>
      <c r="R131">
        <f t="shared" ref="R131:R137" si="27">L121+E121-G121</f>
        <v>0</v>
      </c>
    </row>
    <row r="132" spans="2:18" ht="30" x14ac:dyDescent="0.25">
      <c r="B132" s="8"/>
      <c r="C132" s="150" t="str">
        <f>'Return Profiles'!$G$5</f>
        <v>Micro-insurance (add-on)</v>
      </c>
      <c r="D132" s="131">
        <f t="shared" ref="D132:D137" si="28">IF(E122&gt;0,E122*D122,0)</f>
        <v>0</v>
      </c>
      <c r="E132" s="164"/>
      <c r="F132" s="134"/>
      <c r="H132" s="134"/>
      <c r="O132" s="1" t="str">
        <f>'Round 2'!Q132</f>
        <v>Not Held</v>
      </c>
      <c r="P132" s="1">
        <f>'Round 2'!R132</f>
        <v>0</v>
      </c>
      <c r="Q132" t="str">
        <f t="shared" ref="Q132:Q137" si="29">IF(R132&gt;0,"Held","Not Held")</f>
        <v>Not Held</v>
      </c>
      <c r="R132">
        <f t="shared" si="27"/>
        <v>0</v>
      </c>
    </row>
    <row r="133" spans="2:18" x14ac:dyDescent="0.25">
      <c r="B133" s="8"/>
      <c r="C133" s="149" t="str">
        <f>'Return Profiles'!$D$5</f>
        <v>Social Impact Bond</v>
      </c>
      <c r="D133" s="131">
        <f t="shared" si="28"/>
        <v>0</v>
      </c>
      <c r="E133" s="164"/>
      <c r="F133" s="134"/>
      <c r="H133" s="134"/>
      <c r="O133" s="1" t="str">
        <f>'Round 2'!Q133</f>
        <v>Not Held</v>
      </c>
      <c r="P133" s="1">
        <f>'Round 2'!R133</f>
        <v>0</v>
      </c>
      <c r="Q133" t="str">
        <f t="shared" si="29"/>
        <v>Not Held</v>
      </c>
      <c r="R133">
        <f t="shared" si="27"/>
        <v>0</v>
      </c>
    </row>
    <row r="134" spans="2:18" x14ac:dyDescent="0.25">
      <c r="B134" s="8"/>
      <c r="C134" s="149" t="str">
        <f>'Return Profiles'!$E$5</f>
        <v>Education Finance</v>
      </c>
      <c r="D134" s="131">
        <f t="shared" si="28"/>
        <v>0</v>
      </c>
      <c r="E134" s="164"/>
      <c r="F134" s="134"/>
      <c r="H134" s="134"/>
      <c r="O134" s="1" t="str">
        <f>'Round 2'!Q134</f>
        <v>Not Held</v>
      </c>
      <c r="P134" s="1">
        <f>'Round 2'!R134</f>
        <v>0</v>
      </c>
      <c r="Q134" t="str">
        <f t="shared" si="29"/>
        <v>Not Held</v>
      </c>
      <c r="R134">
        <f t="shared" si="27"/>
        <v>0</v>
      </c>
    </row>
    <row r="135" spans="2:18" ht="30" x14ac:dyDescent="0.25">
      <c r="B135" s="8"/>
      <c r="C135" s="151" t="str">
        <f>'Return Profiles'!$H$5</f>
        <v>Education Finance (add-on 1)</v>
      </c>
      <c r="D135" s="131">
        <f t="shared" si="28"/>
        <v>0</v>
      </c>
      <c r="E135" s="164"/>
      <c r="F135" s="134"/>
      <c r="H135" s="134"/>
      <c r="O135" s="1" t="str">
        <f>'Round 2'!Q135</f>
        <v>Not Held</v>
      </c>
      <c r="P135" s="1">
        <f>'Round 2'!R135</f>
        <v>0</v>
      </c>
      <c r="Q135" t="str">
        <f t="shared" si="29"/>
        <v>Not Held</v>
      </c>
      <c r="R135">
        <f t="shared" si="27"/>
        <v>0</v>
      </c>
    </row>
    <row r="136" spans="2:18" ht="30" x14ac:dyDescent="0.25">
      <c r="B136" s="8"/>
      <c r="C136" s="151" t="str">
        <f>'Return Profiles'!$I$5</f>
        <v>Education Finance (add-on 2)</v>
      </c>
      <c r="D136" s="131">
        <f t="shared" si="28"/>
        <v>0</v>
      </c>
      <c r="E136" s="164"/>
      <c r="F136" s="134"/>
      <c r="H136" s="134"/>
      <c r="O136" s="1" t="str">
        <f>'Round 2'!Q136</f>
        <v>Not Held</v>
      </c>
      <c r="P136" s="1">
        <f>'Round 2'!R136</f>
        <v>0</v>
      </c>
      <c r="Q136" t="str">
        <f t="shared" si="29"/>
        <v>Not Held</v>
      </c>
      <c r="R136">
        <f t="shared" si="27"/>
        <v>0</v>
      </c>
    </row>
    <row r="137" spans="2:18" x14ac:dyDescent="0.25">
      <c r="B137" s="8"/>
      <c r="C137" s="152" t="str">
        <f>'Return Profiles'!$F$5</f>
        <v>Large Cap ETF</v>
      </c>
      <c r="D137" s="131">
        <f t="shared" si="28"/>
        <v>0</v>
      </c>
      <c r="E137" s="164"/>
      <c r="F137" s="134"/>
      <c r="H137" s="134"/>
      <c r="O137" s="1" t="str">
        <f>'Round 2'!Q137</f>
        <v>Not Held</v>
      </c>
      <c r="P137" s="1">
        <f>'Round 2'!R137</f>
        <v>0</v>
      </c>
      <c r="Q137" t="str">
        <f t="shared" si="29"/>
        <v>Not Held</v>
      </c>
      <c r="R137">
        <f t="shared" si="27"/>
        <v>0</v>
      </c>
    </row>
    <row r="138" spans="2:18" x14ac:dyDescent="0.25">
      <c r="B138" s="8"/>
      <c r="C138" s="120" t="s">
        <v>4</v>
      </c>
      <c r="D138" s="130">
        <f>SUM(D131:D137)</f>
        <v>0</v>
      </c>
      <c r="E138" s="163"/>
      <c r="F138" s="133"/>
      <c r="H138" s="133"/>
    </row>
    <row r="139" spans="2:18" ht="15.75" thickBot="1" x14ac:dyDescent="0.3">
      <c r="B139" s="8"/>
      <c r="C139" s="153" t="s">
        <v>6</v>
      </c>
      <c r="D139" s="132">
        <f>SUM(D138,D130)</f>
        <v>50</v>
      </c>
      <c r="E139" s="163"/>
      <c r="F139" s="133"/>
      <c r="H139" s="133"/>
    </row>
    <row r="140" spans="2:18" ht="15.75" thickBot="1" x14ac:dyDescent="0.3">
      <c r="B140" s="13"/>
      <c r="C140" s="145"/>
      <c r="D140" s="14"/>
      <c r="E140" s="15"/>
      <c r="F140" s="135"/>
      <c r="H140" s="135"/>
    </row>
    <row r="141" spans="2:18" ht="15.75" thickBot="1" x14ac:dyDescent="0.3"/>
    <row r="142" spans="2:18" x14ac:dyDescent="0.25">
      <c r="B142" s="5" t="s">
        <v>14</v>
      </c>
      <c r="C142" s="6"/>
      <c r="D142" s="21"/>
      <c r="E142" s="160" t="s">
        <v>21</v>
      </c>
      <c r="H142" s="16"/>
      <c r="J142" s="12"/>
      <c r="O142" t="s">
        <v>5</v>
      </c>
      <c r="P142" t="s">
        <v>124</v>
      </c>
    </row>
    <row r="143" spans="2:18" x14ac:dyDescent="0.25">
      <c r="B143" s="8"/>
      <c r="C143" s="1"/>
      <c r="D143" s="17" t="s">
        <v>27</v>
      </c>
      <c r="E143" s="155" t="s">
        <v>131</v>
      </c>
      <c r="F143" s="17"/>
      <c r="G143" s="17"/>
      <c r="H143" s="39"/>
      <c r="I143" s="17"/>
      <c r="J143" s="17"/>
      <c r="K143" s="39"/>
      <c r="L143" s="39"/>
      <c r="M143" s="39"/>
      <c r="N143" s="39"/>
    </row>
    <row r="144" spans="2:18" x14ac:dyDescent="0.25">
      <c r="B144" s="8"/>
      <c r="C144" s="93" t="str">
        <f>'Return Profiles'!$C$5</f>
        <v>Micro-insurance</v>
      </c>
      <c r="D144" s="126">
        <f>'Return Profiles'!$C$27</f>
        <v>58.605963372000019</v>
      </c>
      <c r="E144" s="161">
        <f>'Round 2'!R154</f>
        <v>0</v>
      </c>
      <c r="F144" s="135"/>
      <c r="G144" s="135"/>
      <c r="H144" s="135"/>
      <c r="I144" s="202"/>
      <c r="J144" s="159"/>
      <c r="K144" s="135"/>
      <c r="L144" s="135"/>
      <c r="M144" s="135"/>
      <c r="N144" s="202"/>
      <c r="O144" s="95">
        <f t="shared" ref="O144:O150" si="30">IF(AND(K144="Buy",L144&lt;=J144),L144*D144,0)</f>
        <v>0</v>
      </c>
      <c r="P144" s="95">
        <f t="shared" ref="P144:P150" si="31">IF(AND(E144&gt;0,F144="Sell"),G144*D144,0)</f>
        <v>0</v>
      </c>
    </row>
    <row r="145" spans="2:18" ht="30" x14ac:dyDescent="0.25">
      <c r="B145" s="11"/>
      <c r="C145" s="146" t="str">
        <f>'Return Profiles'!$G$5</f>
        <v>Micro-insurance (add-on)</v>
      </c>
      <c r="D145" s="126">
        <f>'Return Profiles'!$G$27</f>
        <v>34.814812499999988</v>
      </c>
      <c r="E145" s="161">
        <f>'Round 2'!R155</f>
        <v>0</v>
      </c>
      <c r="F145" s="135"/>
      <c r="G145" s="135"/>
      <c r="H145" s="135"/>
      <c r="I145" s="202"/>
      <c r="J145" s="159"/>
      <c r="K145" s="135"/>
      <c r="L145" s="135"/>
      <c r="M145" s="135"/>
      <c r="N145" s="202"/>
      <c r="O145" s="95">
        <f t="shared" si="30"/>
        <v>0</v>
      </c>
      <c r="P145" s="95">
        <f t="shared" si="31"/>
        <v>0</v>
      </c>
    </row>
    <row r="146" spans="2:18" x14ac:dyDescent="0.25">
      <c r="B146" s="8"/>
      <c r="C146" s="93" t="str">
        <f>'Return Profiles'!$D$5</f>
        <v>Social Impact Bond</v>
      </c>
      <c r="D146" s="126">
        <f>'Return Profiles'!$D$29</f>
        <v>45.189310088482571</v>
      </c>
      <c r="E146" s="161">
        <f>'Round 2'!R156</f>
        <v>0</v>
      </c>
      <c r="F146" s="135"/>
      <c r="G146" s="135"/>
      <c r="H146" s="135"/>
      <c r="I146" s="202"/>
      <c r="J146" s="159"/>
      <c r="K146" s="135"/>
      <c r="L146" s="135"/>
      <c r="M146" s="135"/>
      <c r="N146" s="202"/>
      <c r="O146" s="95">
        <f t="shared" si="30"/>
        <v>0</v>
      </c>
      <c r="P146" s="95">
        <f t="shared" si="31"/>
        <v>0</v>
      </c>
    </row>
    <row r="147" spans="2:18" x14ac:dyDescent="0.25">
      <c r="B147" s="8"/>
      <c r="C147" s="93" t="str">
        <f>'Return Profiles'!$E$5</f>
        <v>Education Finance</v>
      </c>
      <c r="D147" s="126">
        <f>'Return Profiles'!$E$29</f>
        <v>56.33434421252916</v>
      </c>
      <c r="E147" s="161">
        <f>'Round 2'!R157</f>
        <v>0</v>
      </c>
      <c r="F147" s="135"/>
      <c r="G147" s="135"/>
      <c r="H147" s="135"/>
      <c r="I147" s="202"/>
      <c r="J147" s="159"/>
      <c r="K147" s="135"/>
      <c r="L147" s="135"/>
      <c r="M147" s="135"/>
      <c r="N147" s="202"/>
      <c r="O147" s="95">
        <f t="shared" si="30"/>
        <v>0</v>
      </c>
      <c r="P147" s="95">
        <f t="shared" si="31"/>
        <v>0</v>
      </c>
    </row>
    <row r="148" spans="2:18" ht="30" x14ac:dyDescent="0.25">
      <c r="B148" s="11"/>
      <c r="C148" s="147" t="str">
        <f>'Return Profiles'!$H$5</f>
        <v>Education Finance (add-on 1)</v>
      </c>
      <c r="D148" s="142">
        <f>'Return Profiles'!$H$29</f>
        <v>17.326176000000004</v>
      </c>
      <c r="E148" s="161">
        <f>'Round 2'!R158</f>
        <v>0</v>
      </c>
      <c r="F148" s="135"/>
      <c r="G148" s="135"/>
      <c r="H148" s="135"/>
      <c r="I148" s="202"/>
      <c r="J148" s="159"/>
      <c r="K148" s="135"/>
      <c r="L148" s="135"/>
      <c r="M148" s="135"/>
      <c r="N148" s="202"/>
      <c r="O148" s="95">
        <f t="shared" si="30"/>
        <v>0</v>
      </c>
      <c r="P148" s="95">
        <f t="shared" si="31"/>
        <v>0</v>
      </c>
    </row>
    <row r="149" spans="2:18" ht="30" x14ac:dyDescent="0.25">
      <c r="B149" s="11"/>
      <c r="C149" s="147" t="str">
        <f>'Return Profiles'!$I$5</f>
        <v>Education Finance (add-on 2)</v>
      </c>
      <c r="D149" s="142">
        <f>'Return Profiles'!$I$29</f>
        <v>24.906024000000002</v>
      </c>
      <c r="E149" s="161">
        <f>'Round 2'!R159</f>
        <v>0</v>
      </c>
      <c r="F149" s="135"/>
      <c r="G149" s="135"/>
      <c r="H149" s="135"/>
      <c r="I149" s="202"/>
      <c r="J149" s="159"/>
      <c r="K149" s="135"/>
      <c r="L149" s="135"/>
      <c r="M149" s="135"/>
      <c r="N149" s="202"/>
      <c r="O149" s="95">
        <f t="shared" si="30"/>
        <v>0</v>
      </c>
      <c r="P149" s="95">
        <f t="shared" si="31"/>
        <v>0</v>
      </c>
    </row>
    <row r="150" spans="2:18" ht="15.75" thickBot="1" x14ac:dyDescent="0.3">
      <c r="B150" s="55"/>
      <c r="C150" s="114" t="str">
        <f>'Return Profiles'!$F$5</f>
        <v>Large Cap ETF</v>
      </c>
      <c r="D150" s="127">
        <f>'Return Profiles'!$F$29</f>
        <v>20.410887497011203</v>
      </c>
      <c r="E150" s="161">
        <f>'Round 2'!R160</f>
        <v>0</v>
      </c>
      <c r="F150" s="135"/>
      <c r="G150" s="135"/>
      <c r="H150" s="135"/>
      <c r="I150" s="202"/>
      <c r="J150" s="159"/>
      <c r="K150" s="135"/>
      <c r="L150" s="135"/>
      <c r="M150" s="135"/>
      <c r="N150" s="202"/>
      <c r="O150" s="95">
        <f t="shared" si="30"/>
        <v>0</v>
      </c>
      <c r="P150" s="95">
        <f t="shared" si="31"/>
        <v>0</v>
      </c>
    </row>
    <row r="151" spans="2:18" ht="15.75" thickBot="1" x14ac:dyDescent="0.3">
      <c r="B151" s="8"/>
      <c r="C151" s="143"/>
      <c r="D151" s="1"/>
      <c r="E151" s="10"/>
    </row>
    <row r="152" spans="2:18" ht="30.75" thickBot="1" x14ac:dyDescent="0.3">
      <c r="B152" s="8"/>
      <c r="C152" s="144"/>
      <c r="D152" s="50" t="s">
        <v>130</v>
      </c>
      <c r="E152" s="162"/>
      <c r="F152" s="12"/>
      <c r="H152" s="12"/>
      <c r="I152" s="16"/>
      <c r="J152" s="16"/>
      <c r="K152" s="16"/>
      <c r="L152" s="16"/>
      <c r="M152" s="16"/>
      <c r="N152" s="16"/>
      <c r="O152" s="12"/>
      <c r="P152" s="1"/>
    </row>
    <row r="153" spans="2:18" x14ac:dyDescent="0.25">
      <c r="B153" s="8"/>
      <c r="C153" s="165" t="s">
        <v>0</v>
      </c>
      <c r="D153" s="166">
        <f>'Round 2'!F153</f>
        <v>50</v>
      </c>
      <c r="E153" s="163"/>
      <c r="F153" s="133"/>
      <c r="H153" s="133"/>
      <c r="O153" s="1" t="s">
        <v>25</v>
      </c>
      <c r="P153" s="16" t="s">
        <v>26</v>
      </c>
      <c r="Q153" t="s">
        <v>29</v>
      </c>
      <c r="R153" t="s">
        <v>30</v>
      </c>
    </row>
    <row r="154" spans="2:18" x14ac:dyDescent="0.25">
      <c r="B154" s="8"/>
      <c r="C154" s="149" t="str">
        <f>'Return Profiles'!$C$5</f>
        <v>Micro-insurance</v>
      </c>
      <c r="D154" s="131">
        <f>IF(E144&gt;0,E144*D144,0)</f>
        <v>0</v>
      </c>
      <c r="E154" s="164"/>
      <c r="F154" s="134"/>
      <c r="H154" s="134"/>
      <c r="O154" s="1" t="str">
        <f>'Round 2'!Q154</f>
        <v>Not Held</v>
      </c>
      <c r="P154" s="1">
        <f>'Round 2'!R154</f>
        <v>0</v>
      </c>
      <c r="Q154" t="str">
        <f>IF(R154&gt;0,"Held","Not Held")</f>
        <v>Not Held</v>
      </c>
      <c r="R154">
        <f t="shared" ref="R154:R160" si="32">L144+E144-G144</f>
        <v>0</v>
      </c>
    </row>
    <row r="155" spans="2:18" ht="30" x14ac:dyDescent="0.25">
      <c r="B155" s="8"/>
      <c r="C155" s="150" t="str">
        <f>'Return Profiles'!$G$5</f>
        <v>Micro-insurance (add-on)</v>
      </c>
      <c r="D155" s="131">
        <f t="shared" ref="D155:D160" si="33">IF(E145&gt;0,E145*D145,0)</f>
        <v>0</v>
      </c>
      <c r="E155" s="164"/>
      <c r="F155" s="134"/>
      <c r="H155" s="134"/>
      <c r="O155" s="1" t="str">
        <f>'Round 2'!Q155</f>
        <v>Not Held</v>
      </c>
      <c r="P155" s="1">
        <f>'Round 2'!R155</f>
        <v>0</v>
      </c>
      <c r="Q155" t="str">
        <f t="shared" ref="Q155:Q160" si="34">IF(R155&gt;0,"Held","Not Held")</f>
        <v>Not Held</v>
      </c>
      <c r="R155">
        <f t="shared" si="32"/>
        <v>0</v>
      </c>
    </row>
    <row r="156" spans="2:18" x14ac:dyDescent="0.25">
      <c r="B156" s="8"/>
      <c r="C156" s="149" t="str">
        <f>'Return Profiles'!$D$5</f>
        <v>Social Impact Bond</v>
      </c>
      <c r="D156" s="131">
        <f t="shared" si="33"/>
        <v>0</v>
      </c>
      <c r="E156" s="164"/>
      <c r="F156" s="134"/>
      <c r="H156" s="134"/>
      <c r="O156" s="1" t="str">
        <f>'Round 2'!Q156</f>
        <v>Not Held</v>
      </c>
      <c r="P156" s="1">
        <f>'Round 2'!R156</f>
        <v>0</v>
      </c>
      <c r="Q156" t="str">
        <f t="shared" si="34"/>
        <v>Not Held</v>
      </c>
      <c r="R156">
        <f t="shared" si="32"/>
        <v>0</v>
      </c>
    </row>
    <row r="157" spans="2:18" x14ac:dyDescent="0.25">
      <c r="B157" s="8"/>
      <c r="C157" s="149" t="str">
        <f>'Return Profiles'!$E$5</f>
        <v>Education Finance</v>
      </c>
      <c r="D157" s="131">
        <f t="shared" si="33"/>
        <v>0</v>
      </c>
      <c r="E157" s="164"/>
      <c r="F157" s="134"/>
      <c r="H157" s="134"/>
      <c r="O157" s="1" t="str">
        <f>'Round 2'!Q157</f>
        <v>Not Held</v>
      </c>
      <c r="P157" s="1">
        <f>'Round 2'!R157</f>
        <v>0</v>
      </c>
      <c r="Q157" t="str">
        <f t="shared" si="34"/>
        <v>Not Held</v>
      </c>
      <c r="R157">
        <f t="shared" si="32"/>
        <v>0</v>
      </c>
    </row>
    <row r="158" spans="2:18" ht="30" x14ac:dyDescent="0.25">
      <c r="B158" s="8"/>
      <c r="C158" s="151" t="str">
        <f>'Return Profiles'!$H$5</f>
        <v>Education Finance (add-on 1)</v>
      </c>
      <c r="D158" s="131">
        <f t="shared" si="33"/>
        <v>0</v>
      </c>
      <c r="E158" s="164"/>
      <c r="F158" s="134"/>
      <c r="H158" s="134"/>
      <c r="O158" s="1" t="str">
        <f>'Round 2'!Q158</f>
        <v>Not Held</v>
      </c>
      <c r="P158" s="1">
        <f>'Round 2'!R158</f>
        <v>0</v>
      </c>
      <c r="Q158" t="str">
        <f t="shared" si="34"/>
        <v>Not Held</v>
      </c>
      <c r="R158">
        <f t="shared" si="32"/>
        <v>0</v>
      </c>
    </row>
    <row r="159" spans="2:18" ht="30" x14ac:dyDescent="0.25">
      <c r="B159" s="8"/>
      <c r="C159" s="151" t="str">
        <f>'Return Profiles'!$I$5</f>
        <v>Education Finance (add-on 2)</v>
      </c>
      <c r="D159" s="131">
        <f t="shared" si="33"/>
        <v>0</v>
      </c>
      <c r="E159" s="164"/>
      <c r="F159" s="134"/>
      <c r="H159" s="134"/>
      <c r="O159" s="1" t="str">
        <f>'Round 2'!Q159</f>
        <v>Not Held</v>
      </c>
      <c r="P159" s="1">
        <f>'Round 2'!R159</f>
        <v>0</v>
      </c>
      <c r="Q159" t="str">
        <f t="shared" si="34"/>
        <v>Not Held</v>
      </c>
      <c r="R159">
        <f t="shared" si="32"/>
        <v>0</v>
      </c>
    </row>
    <row r="160" spans="2:18" x14ac:dyDescent="0.25">
      <c r="B160" s="8"/>
      <c r="C160" s="152" t="str">
        <f>'Return Profiles'!$F$5</f>
        <v>Large Cap ETF</v>
      </c>
      <c r="D160" s="131">
        <f t="shared" si="33"/>
        <v>0</v>
      </c>
      <c r="E160" s="164"/>
      <c r="F160" s="134"/>
      <c r="H160" s="134"/>
      <c r="O160" s="1" t="str">
        <f>'Round 2'!Q160</f>
        <v>Not Held</v>
      </c>
      <c r="P160" s="1">
        <f>'Round 2'!R160</f>
        <v>0</v>
      </c>
      <c r="Q160" t="str">
        <f t="shared" si="34"/>
        <v>Not Held</v>
      </c>
      <c r="R160">
        <f t="shared" si="32"/>
        <v>0</v>
      </c>
    </row>
    <row r="161" spans="2:18" x14ac:dyDescent="0.25">
      <c r="B161" s="8"/>
      <c r="C161" s="120" t="s">
        <v>4</v>
      </c>
      <c r="D161" s="130">
        <f>SUM(D154:D160)</f>
        <v>0</v>
      </c>
      <c r="E161" s="163"/>
      <c r="F161" s="133"/>
      <c r="H161" s="133"/>
    </row>
    <row r="162" spans="2:18" ht="15.75" thickBot="1" x14ac:dyDescent="0.3">
      <c r="B162" s="8"/>
      <c r="C162" s="153" t="s">
        <v>6</v>
      </c>
      <c r="D162" s="132">
        <f>SUM(D161,D153)</f>
        <v>50</v>
      </c>
      <c r="E162" s="163"/>
      <c r="F162" s="133"/>
      <c r="H162" s="133"/>
    </row>
    <row r="163" spans="2:18" ht="15.75" thickBot="1" x14ac:dyDescent="0.3">
      <c r="B163" s="13"/>
      <c r="C163" s="145"/>
      <c r="D163" s="14"/>
      <c r="E163" s="15"/>
      <c r="F163" s="135"/>
      <c r="H163" s="135"/>
    </row>
    <row r="164" spans="2:18" ht="15.75" thickBot="1" x14ac:dyDescent="0.3"/>
    <row r="165" spans="2:18" x14ac:dyDescent="0.25">
      <c r="B165" s="5" t="s">
        <v>15</v>
      </c>
      <c r="C165" s="6"/>
      <c r="D165" s="21"/>
      <c r="E165" s="160" t="s">
        <v>21</v>
      </c>
      <c r="H165" s="16"/>
      <c r="J165" s="12"/>
      <c r="O165" t="s">
        <v>5</v>
      </c>
      <c r="P165" t="s">
        <v>124</v>
      </c>
    </row>
    <row r="166" spans="2:18" x14ac:dyDescent="0.25">
      <c r="B166" s="8"/>
      <c r="C166" s="1"/>
      <c r="D166" s="17" t="s">
        <v>27</v>
      </c>
      <c r="E166" s="155" t="s">
        <v>131</v>
      </c>
      <c r="F166" s="17"/>
      <c r="G166" s="17"/>
      <c r="H166" s="39"/>
      <c r="I166" s="17"/>
      <c r="J166" s="17"/>
      <c r="K166" s="39"/>
      <c r="L166" s="39"/>
      <c r="M166" s="39"/>
      <c r="N166" s="39"/>
    </row>
    <row r="167" spans="2:18" x14ac:dyDescent="0.25">
      <c r="B167" s="8"/>
      <c r="C167" s="93" t="str">
        <f>'Return Profiles'!$C$5</f>
        <v>Micro-insurance</v>
      </c>
      <c r="D167" s="126">
        <f>'Return Profiles'!$C$27</f>
        <v>58.605963372000019</v>
      </c>
      <c r="E167" s="161">
        <f>'Round 2'!R177</f>
        <v>0</v>
      </c>
      <c r="F167" s="135"/>
      <c r="G167" s="135"/>
      <c r="H167" s="135"/>
      <c r="I167" s="202"/>
      <c r="J167" s="159"/>
      <c r="K167" s="135"/>
      <c r="L167" s="135"/>
      <c r="M167" s="135"/>
      <c r="N167" s="202"/>
      <c r="O167" s="95">
        <f t="shared" ref="O167:O173" si="35">IF(AND(K167="Buy",L167&lt;=J167),L167*D167,0)</f>
        <v>0</v>
      </c>
      <c r="P167" s="95">
        <f t="shared" ref="P167:P173" si="36">IF(AND(E167&gt;0,F167="Sell"),G167*D167,0)</f>
        <v>0</v>
      </c>
    </row>
    <row r="168" spans="2:18" ht="30" x14ac:dyDescent="0.25">
      <c r="B168" s="11"/>
      <c r="C168" s="146" t="str">
        <f>'Return Profiles'!$G$5</f>
        <v>Micro-insurance (add-on)</v>
      </c>
      <c r="D168" s="126">
        <f>'Return Profiles'!$G$27</f>
        <v>34.814812499999988</v>
      </c>
      <c r="E168" s="161">
        <f>'Round 2'!R178</f>
        <v>0</v>
      </c>
      <c r="F168" s="135"/>
      <c r="G168" s="135"/>
      <c r="H168" s="135"/>
      <c r="I168" s="202"/>
      <c r="J168" s="159"/>
      <c r="K168" s="135"/>
      <c r="L168" s="135"/>
      <c r="M168" s="135"/>
      <c r="N168" s="202"/>
      <c r="O168" s="95">
        <f t="shared" si="35"/>
        <v>0</v>
      </c>
      <c r="P168" s="95">
        <f t="shared" si="36"/>
        <v>0</v>
      </c>
    </row>
    <row r="169" spans="2:18" x14ac:dyDescent="0.25">
      <c r="B169" s="8"/>
      <c r="C169" s="93" t="str">
        <f>'Return Profiles'!$D$5</f>
        <v>Social Impact Bond</v>
      </c>
      <c r="D169" s="126">
        <f>'Return Profiles'!$D$29</f>
        <v>45.189310088482571</v>
      </c>
      <c r="E169" s="161">
        <f>'Round 2'!R179</f>
        <v>0</v>
      </c>
      <c r="F169" s="135"/>
      <c r="G169" s="135"/>
      <c r="H169" s="135"/>
      <c r="I169" s="202"/>
      <c r="J169" s="159"/>
      <c r="K169" s="135"/>
      <c r="L169" s="135"/>
      <c r="M169" s="135"/>
      <c r="N169" s="202"/>
      <c r="O169" s="95">
        <f t="shared" si="35"/>
        <v>0</v>
      </c>
      <c r="P169" s="95">
        <f t="shared" si="36"/>
        <v>0</v>
      </c>
    </row>
    <row r="170" spans="2:18" x14ac:dyDescent="0.25">
      <c r="B170" s="8"/>
      <c r="C170" s="93" t="str">
        <f>'Return Profiles'!$E$5</f>
        <v>Education Finance</v>
      </c>
      <c r="D170" s="126">
        <f>'Return Profiles'!$E$29</f>
        <v>56.33434421252916</v>
      </c>
      <c r="E170" s="161">
        <f>'Round 2'!R180</f>
        <v>0</v>
      </c>
      <c r="F170" s="135"/>
      <c r="G170" s="135"/>
      <c r="H170" s="135"/>
      <c r="I170" s="202"/>
      <c r="J170" s="159"/>
      <c r="K170" s="135"/>
      <c r="L170" s="135"/>
      <c r="M170" s="135"/>
      <c r="N170" s="202"/>
      <c r="O170" s="95">
        <f t="shared" si="35"/>
        <v>0</v>
      </c>
      <c r="P170" s="95">
        <f t="shared" si="36"/>
        <v>0</v>
      </c>
    </row>
    <row r="171" spans="2:18" ht="30" x14ac:dyDescent="0.25">
      <c r="B171" s="11"/>
      <c r="C171" s="147" t="str">
        <f>'Return Profiles'!$H$5</f>
        <v>Education Finance (add-on 1)</v>
      </c>
      <c r="D171" s="142">
        <f>'Return Profiles'!$H$29</f>
        <v>17.326176000000004</v>
      </c>
      <c r="E171" s="161">
        <f>'Round 2'!R181</f>
        <v>0</v>
      </c>
      <c r="F171" s="135"/>
      <c r="G171" s="135"/>
      <c r="H171" s="135"/>
      <c r="I171" s="202"/>
      <c r="J171" s="159"/>
      <c r="K171" s="135"/>
      <c r="L171" s="135"/>
      <c r="M171" s="135"/>
      <c r="N171" s="202"/>
      <c r="O171" s="95">
        <f t="shared" si="35"/>
        <v>0</v>
      </c>
      <c r="P171" s="95">
        <f t="shared" si="36"/>
        <v>0</v>
      </c>
    </row>
    <row r="172" spans="2:18" ht="30" x14ac:dyDescent="0.25">
      <c r="B172" s="11"/>
      <c r="C172" s="147" t="str">
        <f>'Return Profiles'!$I$5</f>
        <v>Education Finance (add-on 2)</v>
      </c>
      <c r="D172" s="142">
        <f>'Return Profiles'!$I$29</f>
        <v>24.906024000000002</v>
      </c>
      <c r="E172" s="161">
        <f>'Round 2'!R182</f>
        <v>0</v>
      </c>
      <c r="F172" s="135"/>
      <c r="G172" s="135"/>
      <c r="H172" s="135"/>
      <c r="I172" s="202"/>
      <c r="J172" s="159"/>
      <c r="K172" s="135"/>
      <c r="L172" s="135"/>
      <c r="M172" s="135"/>
      <c r="N172" s="202"/>
      <c r="O172" s="95">
        <f t="shared" si="35"/>
        <v>0</v>
      </c>
      <c r="P172" s="95">
        <f t="shared" si="36"/>
        <v>0</v>
      </c>
    </row>
    <row r="173" spans="2:18" ht="15.75" thickBot="1" x14ac:dyDescent="0.3">
      <c r="B173" s="55"/>
      <c r="C173" s="114" t="str">
        <f>'Return Profiles'!$F$5</f>
        <v>Large Cap ETF</v>
      </c>
      <c r="D173" s="127">
        <f>'Return Profiles'!$F$29</f>
        <v>20.410887497011203</v>
      </c>
      <c r="E173" s="161">
        <f>'Round 2'!R183</f>
        <v>0</v>
      </c>
      <c r="F173" s="135"/>
      <c r="G173" s="135"/>
      <c r="H173" s="135"/>
      <c r="I173" s="202"/>
      <c r="J173" s="159"/>
      <c r="K173" s="135"/>
      <c r="L173" s="135"/>
      <c r="M173" s="135"/>
      <c r="N173" s="202"/>
      <c r="O173" s="95">
        <f t="shared" si="35"/>
        <v>0</v>
      </c>
      <c r="P173" s="95">
        <f t="shared" si="36"/>
        <v>0</v>
      </c>
    </row>
    <row r="174" spans="2:18" ht="15.75" thickBot="1" x14ac:dyDescent="0.3">
      <c r="B174" s="8"/>
      <c r="C174" s="143"/>
      <c r="D174" s="1"/>
      <c r="E174" s="10"/>
    </row>
    <row r="175" spans="2:18" ht="30.75" thickBot="1" x14ac:dyDescent="0.3">
      <c r="B175" s="8"/>
      <c r="C175" s="144"/>
      <c r="D175" s="50" t="s">
        <v>130</v>
      </c>
      <c r="E175" s="162"/>
      <c r="F175" s="12"/>
      <c r="H175" s="12"/>
      <c r="I175" s="16"/>
      <c r="J175" s="16"/>
      <c r="K175" s="16"/>
      <c r="L175" s="16"/>
      <c r="M175" s="16"/>
      <c r="N175" s="16"/>
      <c r="O175" s="12"/>
      <c r="P175" s="1"/>
    </row>
    <row r="176" spans="2:18" x14ac:dyDescent="0.25">
      <c r="B176" s="8"/>
      <c r="C176" s="165" t="s">
        <v>0</v>
      </c>
      <c r="D176" s="166">
        <f>'Round 2'!F176</f>
        <v>50</v>
      </c>
      <c r="E176" s="163"/>
      <c r="F176" s="133"/>
      <c r="H176" s="133"/>
      <c r="O176" s="1" t="s">
        <v>25</v>
      </c>
      <c r="P176" s="16" t="s">
        <v>26</v>
      </c>
      <c r="Q176" t="s">
        <v>29</v>
      </c>
      <c r="R176" t="s">
        <v>30</v>
      </c>
    </row>
    <row r="177" spans="2:18" x14ac:dyDescent="0.25">
      <c r="B177" s="8"/>
      <c r="C177" s="149" t="str">
        <f>'Return Profiles'!$C$5</f>
        <v>Micro-insurance</v>
      </c>
      <c r="D177" s="131">
        <f>IF(E167&gt;0,E167*D167,0)</f>
        <v>0</v>
      </c>
      <c r="E177" s="164"/>
      <c r="F177" s="134"/>
      <c r="H177" s="134"/>
      <c r="O177" s="1" t="str">
        <f>'Round 2'!Q177</f>
        <v>Not Held</v>
      </c>
      <c r="P177" s="1">
        <f>'Round 2'!R177</f>
        <v>0</v>
      </c>
      <c r="Q177" t="str">
        <f>IF(R177&gt;0,"Held","Not Held")</f>
        <v>Not Held</v>
      </c>
      <c r="R177">
        <f t="shared" ref="R177:R183" si="37">L167+E167-G167</f>
        <v>0</v>
      </c>
    </row>
    <row r="178" spans="2:18" ht="30" x14ac:dyDescent="0.25">
      <c r="B178" s="8"/>
      <c r="C178" s="150" t="str">
        <f>'Return Profiles'!$G$5</f>
        <v>Micro-insurance (add-on)</v>
      </c>
      <c r="D178" s="131">
        <f t="shared" ref="D178:D183" si="38">IF(E168&gt;0,E168*D168,0)</f>
        <v>0</v>
      </c>
      <c r="E178" s="164"/>
      <c r="F178" s="134"/>
      <c r="H178" s="134"/>
      <c r="O178" s="1" t="str">
        <f>'Round 2'!Q178</f>
        <v>Not Held</v>
      </c>
      <c r="P178" s="1">
        <f>'Round 2'!R178</f>
        <v>0</v>
      </c>
      <c r="Q178" t="str">
        <f t="shared" ref="Q178:Q183" si="39">IF(R178&gt;0,"Held","Not Held")</f>
        <v>Not Held</v>
      </c>
      <c r="R178">
        <f t="shared" si="37"/>
        <v>0</v>
      </c>
    </row>
    <row r="179" spans="2:18" x14ac:dyDescent="0.25">
      <c r="B179" s="8"/>
      <c r="C179" s="149" t="str">
        <f>'Return Profiles'!$D$5</f>
        <v>Social Impact Bond</v>
      </c>
      <c r="D179" s="131">
        <f t="shared" si="38"/>
        <v>0</v>
      </c>
      <c r="E179" s="164"/>
      <c r="F179" s="134"/>
      <c r="H179" s="134"/>
      <c r="O179" s="1" t="str">
        <f>'Round 2'!Q179</f>
        <v>Not Held</v>
      </c>
      <c r="P179" s="1">
        <f>'Round 2'!R179</f>
        <v>0</v>
      </c>
      <c r="Q179" t="str">
        <f t="shared" si="39"/>
        <v>Not Held</v>
      </c>
      <c r="R179">
        <f t="shared" si="37"/>
        <v>0</v>
      </c>
    </row>
    <row r="180" spans="2:18" x14ac:dyDescent="0.25">
      <c r="B180" s="8"/>
      <c r="C180" s="149" t="str">
        <f>'Return Profiles'!$E$5</f>
        <v>Education Finance</v>
      </c>
      <c r="D180" s="131">
        <f t="shared" si="38"/>
        <v>0</v>
      </c>
      <c r="E180" s="164"/>
      <c r="F180" s="134"/>
      <c r="H180" s="134"/>
      <c r="O180" s="1" t="str">
        <f>'Round 2'!Q180</f>
        <v>Not Held</v>
      </c>
      <c r="P180" s="1">
        <f>'Round 2'!R180</f>
        <v>0</v>
      </c>
      <c r="Q180" t="str">
        <f t="shared" si="39"/>
        <v>Not Held</v>
      </c>
      <c r="R180">
        <f t="shared" si="37"/>
        <v>0</v>
      </c>
    </row>
    <row r="181" spans="2:18" ht="30" x14ac:dyDescent="0.25">
      <c r="B181" s="8"/>
      <c r="C181" s="151" t="str">
        <f>'Return Profiles'!$H$5</f>
        <v>Education Finance (add-on 1)</v>
      </c>
      <c r="D181" s="131">
        <f t="shared" si="38"/>
        <v>0</v>
      </c>
      <c r="E181" s="164"/>
      <c r="F181" s="134"/>
      <c r="H181" s="134"/>
      <c r="O181" s="1" t="str">
        <f>'Round 2'!Q181</f>
        <v>Not Held</v>
      </c>
      <c r="P181" s="1">
        <f>'Round 2'!R181</f>
        <v>0</v>
      </c>
      <c r="Q181" t="str">
        <f t="shared" si="39"/>
        <v>Not Held</v>
      </c>
      <c r="R181">
        <f t="shared" si="37"/>
        <v>0</v>
      </c>
    </row>
    <row r="182" spans="2:18" ht="30" x14ac:dyDescent="0.25">
      <c r="B182" s="8"/>
      <c r="C182" s="151" t="str">
        <f>'Return Profiles'!$I$5</f>
        <v>Education Finance (add-on 2)</v>
      </c>
      <c r="D182" s="131">
        <f t="shared" si="38"/>
        <v>0</v>
      </c>
      <c r="E182" s="164"/>
      <c r="F182" s="134"/>
      <c r="H182" s="134"/>
      <c r="O182" s="1" t="str">
        <f>'Round 2'!Q182</f>
        <v>Not Held</v>
      </c>
      <c r="P182" s="1">
        <f>'Round 2'!R182</f>
        <v>0</v>
      </c>
      <c r="Q182" t="str">
        <f t="shared" si="39"/>
        <v>Not Held</v>
      </c>
      <c r="R182">
        <f t="shared" si="37"/>
        <v>0</v>
      </c>
    </row>
    <row r="183" spans="2:18" x14ac:dyDescent="0.25">
      <c r="B183" s="8"/>
      <c r="C183" s="152" t="str">
        <f>'Return Profiles'!$F$5</f>
        <v>Large Cap ETF</v>
      </c>
      <c r="D183" s="131">
        <f t="shared" si="38"/>
        <v>0</v>
      </c>
      <c r="E183" s="164"/>
      <c r="F183" s="134"/>
      <c r="H183" s="134"/>
      <c r="O183" s="1" t="str">
        <f>'Round 2'!Q183</f>
        <v>Not Held</v>
      </c>
      <c r="P183" s="1">
        <f>'Round 2'!R183</f>
        <v>0</v>
      </c>
      <c r="Q183" t="str">
        <f t="shared" si="39"/>
        <v>Not Held</v>
      </c>
      <c r="R183">
        <f t="shared" si="37"/>
        <v>0</v>
      </c>
    </row>
    <row r="184" spans="2:18" x14ac:dyDescent="0.25">
      <c r="B184" s="8"/>
      <c r="C184" s="120" t="s">
        <v>4</v>
      </c>
      <c r="D184" s="130">
        <f>SUM(D177:D183)</f>
        <v>0</v>
      </c>
      <c r="E184" s="163"/>
      <c r="F184" s="133"/>
      <c r="H184" s="133"/>
    </row>
    <row r="185" spans="2:18" ht="15.75" thickBot="1" x14ac:dyDescent="0.3">
      <c r="B185" s="8"/>
      <c r="C185" s="153" t="s">
        <v>6</v>
      </c>
      <c r="D185" s="132">
        <f>SUM(D184,D176)</f>
        <v>50</v>
      </c>
      <c r="E185" s="163"/>
      <c r="F185" s="133"/>
      <c r="H185" s="133"/>
    </row>
    <row r="186" spans="2:18" ht="15.75" thickBot="1" x14ac:dyDescent="0.3">
      <c r="B186" s="13"/>
      <c r="C186" s="145"/>
      <c r="D186" s="14"/>
      <c r="E186" s="15"/>
      <c r="F186" s="135"/>
      <c r="H186" s="135"/>
    </row>
    <row r="187" spans="2:18" ht="15.75" thickBot="1" x14ac:dyDescent="0.3"/>
    <row r="188" spans="2:18" x14ac:dyDescent="0.25">
      <c r="B188" s="5" t="s">
        <v>16</v>
      </c>
      <c r="C188" s="6"/>
      <c r="D188" s="21"/>
      <c r="E188" s="160" t="s">
        <v>21</v>
      </c>
      <c r="H188" s="16"/>
      <c r="J188" s="12"/>
      <c r="O188" t="s">
        <v>5</v>
      </c>
      <c r="P188" t="s">
        <v>124</v>
      </c>
    </row>
    <row r="189" spans="2:18" x14ac:dyDescent="0.25">
      <c r="B189" s="8"/>
      <c r="C189" s="1"/>
      <c r="D189" s="17" t="s">
        <v>27</v>
      </c>
      <c r="E189" s="155" t="s">
        <v>131</v>
      </c>
      <c r="F189" s="17"/>
      <c r="G189" s="17"/>
      <c r="H189" s="39"/>
      <c r="I189" s="17"/>
      <c r="J189" s="17"/>
      <c r="K189" s="39"/>
      <c r="L189" s="39"/>
      <c r="M189" s="39"/>
      <c r="N189" s="39"/>
    </row>
    <row r="190" spans="2:18" x14ac:dyDescent="0.25">
      <c r="B190" s="8"/>
      <c r="C190" s="93" t="str">
        <f>'Return Profiles'!$C$5</f>
        <v>Micro-insurance</v>
      </c>
      <c r="D190" s="126">
        <f>'Return Profiles'!$C$27</f>
        <v>58.605963372000019</v>
      </c>
      <c r="E190" s="161">
        <f>'Round 2'!R200</f>
        <v>0</v>
      </c>
      <c r="F190" s="135"/>
      <c r="G190" s="135"/>
      <c r="H190" s="135"/>
      <c r="I190" s="202"/>
      <c r="J190" s="159"/>
      <c r="K190" s="135"/>
      <c r="L190" s="135"/>
      <c r="M190" s="135"/>
      <c r="N190" s="202"/>
      <c r="O190" s="95">
        <f t="shared" ref="O190:O196" si="40">IF(AND(K190="Buy",L190&lt;=J190),L190*D190,0)</f>
        <v>0</v>
      </c>
      <c r="P190" s="95">
        <f t="shared" ref="P190:P196" si="41">IF(AND(E190&gt;0,F190="Sell"),G190*D190,0)</f>
        <v>0</v>
      </c>
    </row>
    <row r="191" spans="2:18" ht="30" x14ac:dyDescent="0.25">
      <c r="B191" s="11"/>
      <c r="C191" s="146" t="str">
        <f>'Return Profiles'!$G$5</f>
        <v>Micro-insurance (add-on)</v>
      </c>
      <c r="D191" s="126">
        <f>'Return Profiles'!$G$27</f>
        <v>34.814812499999988</v>
      </c>
      <c r="E191" s="161">
        <f>'Round 2'!R201</f>
        <v>0</v>
      </c>
      <c r="F191" s="135"/>
      <c r="G191" s="135"/>
      <c r="H191" s="135"/>
      <c r="I191" s="202"/>
      <c r="J191" s="159"/>
      <c r="K191" s="135"/>
      <c r="L191" s="135"/>
      <c r="M191" s="135"/>
      <c r="N191" s="202"/>
      <c r="O191" s="95">
        <f t="shared" si="40"/>
        <v>0</v>
      </c>
      <c r="P191" s="95">
        <f t="shared" si="41"/>
        <v>0</v>
      </c>
    </row>
    <row r="192" spans="2:18" x14ac:dyDescent="0.25">
      <c r="B192" s="8"/>
      <c r="C192" s="93" t="str">
        <f>'Return Profiles'!$D$5</f>
        <v>Social Impact Bond</v>
      </c>
      <c r="D192" s="126">
        <f>'Return Profiles'!$D$29</f>
        <v>45.189310088482571</v>
      </c>
      <c r="E192" s="161">
        <f>'Round 2'!R202</f>
        <v>0</v>
      </c>
      <c r="F192" s="135"/>
      <c r="G192" s="135"/>
      <c r="H192" s="135"/>
      <c r="I192" s="202"/>
      <c r="J192" s="159"/>
      <c r="K192" s="135"/>
      <c r="L192" s="135"/>
      <c r="M192" s="135"/>
      <c r="N192" s="202"/>
      <c r="O192" s="95">
        <f t="shared" si="40"/>
        <v>0</v>
      </c>
      <c r="P192" s="95">
        <f t="shared" si="41"/>
        <v>0</v>
      </c>
    </row>
    <row r="193" spans="2:18" x14ac:dyDescent="0.25">
      <c r="B193" s="8"/>
      <c r="C193" s="93" t="str">
        <f>'Return Profiles'!$E$5</f>
        <v>Education Finance</v>
      </c>
      <c r="D193" s="126">
        <f>'Return Profiles'!$E$29</f>
        <v>56.33434421252916</v>
      </c>
      <c r="E193" s="161">
        <f>'Round 2'!R203</f>
        <v>0</v>
      </c>
      <c r="F193" s="135"/>
      <c r="G193" s="135"/>
      <c r="H193" s="135"/>
      <c r="I193" s="202"/>
      <c r="J193" s="159"/>
      <c r="K193" s="135"/>
      <c r="L193" s="135"/>
      <c r="M193" s="135"/>
      <c r="N193" s="202"/>
      <c r="O193" s="95">
        <f t="shared" si="40"/>
        <v>0</v>
      </c>
      <c r="P193" s="95">
        <f t="shared" si="41"/>
        <v>0</v>
      </c>
    </row>
    <row r="194" spans="2:18" ht="30" x14ac:dyDescent="0.25">
      <c r="B194" s="11"/>
      <c r="C194" s="147" t="str">
        <f>'Return Profiles'!$H$5</f>
        <v>Education Finance (add-on 1)</v>
      </c>
      <c r="D194" s="142">
        <f>'Return Profiles'!$H$29</f>
        <v>17.326176000000004</v>
      </c>
      <c r="E194" s="161">
        <f>'Round 2'!R204</f>
        <v>0</v>
      </c>
      <c r="F194" s="135"/>
      <c r="G194" s="135"/>
      <c r="H194" s="135"/>
      <c r="I194" s="202"/>
      <c r="J194" s="159"/>
      <c r="K194" s="135"/>
      <c r="L194" s="135"/>
      <c r="M194" s="135"/>
      <c r="N194" s="202"/>
      <c r="O194" s="95">
        <f t="shared" si="40"/>
        <v>0</v>
      </c>
      <c r="P194" s="95">
        <f t="shared" si="41"/>
        <v>0</v>
      </c>
    </row>
    <row r="195" spans="2:18" ht="30" x14ac:dyDescent="0.25">
      <c r="B195" s="11"/>
      <c r="C195" s="147" t="str">
        <f>'Return Profiles'!$I$5</f>
        <v>Education Finance (add-on 2)</v>
      </c>
      <c r="D195" s="142">
        <f>'Return Profiles'!$I$29</f>
        <v>24.906024000000002</v>
      </c>
      <c r="E195" s="161">
        <f>'Round 2'!R205</f>
        <v>0</v>
      </c>
      <c r="F195" s="135"/>
      <c r="G195" s="135"/>
      <c r="H195" s="135"/>
      <c r="I195" s="202"/>
      <c r="J195" s="159"/>
      <c r="K195" s="135"/>
      <c r="L195" s="135"/>
      <c r="M195" s="135"/>
      <c r="N195" s="202"/>
      <c r="O195" s="95">
        <f t="shared" si="40"/>
        <v>0</v>
      </c>
      <c r="P195" s="95">
        <f t="shared" si="41"/>
        <v>0</v>
      </c>
    </row>
    <row r="196" spans="2:18" ht="15.75" thickBot="1" x14ac:dyDescent="0.3">
      <c r="B196" s="55"/>
      <c r="C196" s="114" t="str">
        <f>'Return Profiles'!$F$5</f>
        <v>Large Cap ETF</v>
      </c>
      <c r="D196" s="127">
        <f>'Return Profiles'!$F$29</f>
        <v>20.410887497011203</v>
      </c>
      <c r="E196" s="161">
        <f>'Round 2'!R206</f>
        <v>0</v>
      </c>
      <c r="F196" s="135"/>
      <c r="G196" s="135"/>
      <c r="H196" s="135"/>
      <c r="I196" s="202"/>
      <c r="J196" s="159"/>
      <c r="K196" s="135"/>
      <c r="L196" s="135"/>
      <c r="M196" s="135"/>
      <c r="N196" s="202"/>
      <c r="O196" s="95">
        <f t="shared" si="40"/>
        <v>0</v>
      </c>
      <c r="P196" s="95">
        <f t="shared" si="41"/>
        <v>0</v>
      </c>
    </row>
    <row r="197" spans="2:18" ht="15.75" thickBot="1" x14ac:dyDescent="0.3">
      <c r="B197" s="8"/>
      <c r="C197" s="143"/>
      <c r="D197" s="1"/>
      <c r="E197" s="10"/>
    </row>
    <row r="198" spans="2:18" ht="30.75" thickBot="1" x14ac:dyDescent="0.3">
      <c r="B198" s="8"/>
      <c r="C198" s="144"/>
      <c r="D198" s="50" t="s">
        <v>130</v>
      </c>
      <c r="E198" s="162"/>
      <c r="F198" s="12"/>
      <c r="H198" s="12"/>
      <c r="I198" s="16"/>
      <c r="J198" s="16"/>
      <c r="K198" s="16"/>
      <c r="L198" s="16"/>
      <c r="M198" s="16"/>
      <c r="N198" s="16"/>
      <c r="O198" s="12"/>
      <c r="P198" s="1"/>
    </row>
    <row r="199" spans="2:18" x14ac:dyDescent="0.25">
      <c r="B199" s="8"/>
      <c r="C199" s="165" t="s">
        <v>0</v>
      </c>
      <c r="D199" s="166">
        <f>'Round 2'!F199</f>
        <v>50</v>
      </c>
      <c r="E199" s="163"/>
      <c r="F199" s="133"/>
      <c r="H199" s="133"/>
      <c r="O199" s="1" t="s">
        <v>25</v>
      </c>
      <c r="P199" s="16" t="s">
        <v>26</v>
      </c>
      <c r="Q199" t="s">
        <v>29</v>
      </c>
      <c r="R199" t="s">
        <v>30</v>
      </c>
    </row>
    <row r="200" spans="2:18" x14ac:dyDescent="0.25">
      <c r="B200" s="8"/>
      <c r="C200" s="149" t="str">
        <f>'Return Profiles'!$C$5</f>
        <v>Micro-insurance</v>
      </c>
      <c r="D200" s="131">
        <f>IF(E190&gt;0,E190*D190,0)</f>
        <v>0</v>
      </c>
      <c r="E200" s="164"/>
      <c r="F200" s="134"/>
      <c r="H200" s="134"/>
      <c r="O200" s="1" t="str">
        <f>'Round 2'!Q200</f>
        <v>Not Held</v>
      </c>
      <c r="P200" s="1">
        <f>'Round 2'!R200</f>
        <v>0</v>
      </c>
      <c r="Q200" t="str">
        <f>IF(R200&gt;0,"Held","Not Held")</f>
        <v>Not Held</v>
      </c>
      <c r="R200">
        <f t="shared" ref="R200:R206" si="42">L190+E190-G190</f>
        <v>0</v>
      </c>
    </row>
    <row r="201" spans="2:18" ht="30" x14ac:dyDescent="0.25">
      <c r="B201" s="8"/>
      <c r="C201" s="150" t="str">
        <f>'Return Profiles'!$G$5</f>
        <v>Micro-insurance (add-on)</v>
      </c>
      <c r="D201" s="131">
        <f t="shared" ref="D201:D206" si="43">IF(E191&gt;0,E191*D191,0)</f>
        <v>0</v>
      </c>
      <c r="E201" s="164"/>
      <c r="F201" s="134"/>
      <c r="H201" s="134"/>
      <c r="O201" s="1" t="str">
        <f>'Round 2'!Q201</f>
        <v>Not Held</v>
      </c>
      <c r="P201" s="1">
        <f>'Round 2'!R201</f>
        <v>0</v>
      </c>
      <c r="Q201" t="str">
        <f t="shared" ref="Q201:Q206" si="44">IF(R201&gt;0,"Held","Not Held")</f>
        <v>Not Held</v>
      </c>
      <c r="R201">
        <f t="shared" si="42"/>
        <v>0</v>
      </c>
    </row>
    <row r="202" spans="2:18" x14ac:dyDescent="0.25">
      <c r="B202" s="8"/>
      <c r="C202" s="149" t="str">
        <f>'Return Profiles'!$D$5</f>
        <v>Social Impact Bond</v>
      </c>
      <c r="D202" s="131">
        <f t="shared" si="43"/>
        <v>0</v>
      </c>
      <c r="E202" s="164"/>
      <c r="F202" s="134"/>
      <c r="H202" s="134"/>
      <c r="O202" s="1" t="str">
        <f>'Round 2'!Q202</f>
        <v>Not Held</v>
      </c>
      <c r="P202" s="1">
        <f>'Round 2'!R202</f>
        <v>0</v>
      </c>
      <c r="Q202" t="str">
        <f t="shared" si="44"/>
        <v>Not Held</v>
      </c>
      <c r="R202">
        <f t="shared" si="42"/>
        <v>0</v>
      </c>
    </row>
    <row r="203" spans="2:18" x14ac:dyDescent="0.25">
      <c r="B203" s="8"/>
      <c r="C203" s="149" t="str">
        <f>'Return Profiles'!$E$5</f>
        <v>Education Finance</v>
      </c>
      <c r="D203" s="131">
        <f t="shared" si="43"/>
        <v>0</v>
      </c>
      <c r="E203" s="164"/>
      <c r="F203" s="134"/>
      <c r="H203" s="134"/>
      <c r="O203" s="1" t="str">
        <f>'Round 2'!Q203</f>
        <v>Not Held</v>
      </c>
      <c r="P203" s="1">
        <f>'Round 2'!R203</f>
        <v>0</v>
      </c>
      <c r="Q203" t="str">
        <f t="shared" si="44"/>
        <v>Not Held</v>
      </c>
      <c r="R203">
        <f t="shared" si="42"/>
        <v>0</v>
      </c>
    </row>
    <row r="204" spans="2:18" ht="30" x14ac:dyDescent="0.25">
      <c r="B204" s="8"/>
      <c r="C204" s="151" t="str">
        <f>'Return Profiles'!$H$5</f>
        <v>Education Finance (add-on 1)</v>
      </c>
      <c r="D204" s="131">
        <f t="shared" si="43"/>
        <v>0</v>
      </c>
      <c r="E204" s="164"/>
      <c r="F204" s="134"/>
      <c r="H204" s="134"/>
      <c r="O204" s="1" t="str">
        <f>'Round 2'!Q204</f>
        <v>Not Held</v>
      </c>
      <c r="P204" s="1">
        <f>'Round 2'!R204</f>
        <v>0</v>
      </c>
      <c r="Q204" t="str">
        <f t="shared" si="44"/>
        <v>Not Held</v>
      </c>
      <c r="R204">
        <f t="shared" si="42"/>
        <v>0</v>
      </c>
    </row>
    <row r="205" spans="2:18" ht="30" x14ac:dyDescent="0.25">
      <c r="B205" s="8"/>
      <c r="C205" s="151" t="str">
        <f>'Return Profiles'!$I$5</f>
        <v>Education Finance (add-on 2)</v>
      </c>
      <c r="D205" s="131">
        <f t="shared" si="43"/>
        <v>0</v>
      </c>
      <c r="E205" s="164"/>
      <c r="F205" s="134"/>
      <c r="H205" s="134"/>
      <c r="O205" s="1" t="str">
        <f>'Round 2'!Q205</f>
        <v>Not Held</v>
      </c>
      <c r="P205" s="1">
        <f>'Round 2'!R205</f>
        <v>0</v>
      </c>
      <c r="Q205" t="str">
        <f t="shared" si="44"/>
        <v>Not Held</v>
      </c>
      <c r="R205">
        <f t="shared" si="42"/>
        <v>0</v>
      </c>
    </row>
    <row r="206" spans="2:18" x14ac:dyDescent="0.25">
      <c r="B206" s="8"/>
      <c r="C206" s="152" t="str">
        <f>'Return Profiles'!$F$5</f>
        <v>Large Cap ETF</v>
      </c>
      <c r="D206" s="131">
        <f t="shared" si="43"/>
        <v>0</v>
      </c>
      <c r="E206" s="164"/>
      <c r="F206" s="134"/>
      <c r="H206" s="134"/>
      <c r="O206" s="1" t="str">
        <f>'Round 2'!Q206</f>
        <v>Not Held</v>
      </c>
      <c r="P206" s="1">
        <f>'Round 2'!R206</f>
        <v>0</v>
      </c>
      <c r="Q206" t="str">
        <f t="shared" si="44"/>
        <v>Not Held</v>
      </c>
      <c r="R206">
        <f t="shared" si="42"/>
        <v>0</v>
      </c>
    </row>
    <row r="207" spans="2:18" x14ac:dyDescent="0.25">
      <c r="B207" s="8"/>
      <c r="C207" s="120" t="s">
        <v>4</v>
      </c>
      <c r="D207" s="130">
        <f>SUM(D200:D206)</f>
        <v>0</v>
      </c>
      <c r="E207" s="163"/>
      <c r="F207" s="133"/>
      <c r="H207" s="133"/>
    </row>
    <row r="208" spans="2:18" ht="15.75" thickBot="1" x14ac:dyDescent="0.3">
      <c r="B208" s="8"/>
      <c r="C208" s="153" t="s">
        <v>6</v>
      </c>
      <c r="D208" s="132">
        <f>SUM(D207,D199)</f>
        <v>50</v>
      </c>
      <c r="E208" s="163"/>
      <c r="F208" s="133"/>
      <c r="H208" s="133"/>
    </row>
    <row r="209" spans="2:18" ht="15.75" thickBot="1" x14ac:dyDescent="0.3">
      <c r="B209" s="13"/>
      <c r="C209" s="145"/>
      <c r="D209" s="14"/>
      <c r="E209" s="15"/>
      <c r="F209" s="135"/>
      <c r="H209" s="135"/>
    </row>
    <row r="210" spans="2:18" ht="15.75" thickBot="1" x14ac:dyDescent="0.3"/>
    <row r="211" spans="2:18" x14ac:dyDescent="0.25">
      <c r="B211" s="5" t="s">
        <v>17</v>
      </c>
      <c r="C211" s="6"/>
      <c r="D211" s="21"/>
      <c r="E211" s="160" t="s">
        <v>21</v>
      </c>
      <c r="H211" s="16"/>
      <c r="J211" s="12"/>
      <c r="O211" t="s">
        <v>5</v>
      </c>
      <c r="P211" t="s">
        <v>124</v>
      </c>
    </row>
    <row r="212" spans="2:18" x14ac:dyDescent="0.25">
      <c r="B212" s="8"/>
      <c r="C212" s="1"/>
      <c r="D212" s="17" t="s">
        <v>27</v>
      </c>
      <c r="E212" s="155" t="s">
        <v>131</v>
      </c>
      <c r="F212" s="17"/>
      <c r="G212" s="17"/>
      <c r="H212" s="39"/>
      <c r="I212" s="17"/>
      <c r="J212" s="17"/>
      <c r="K212" s="39"/>
      <c r="L212" s="39"/>
      <c r="M212" s="39"/>
      <c r="N212" s="39"/>
    </row>
    <row r="213" spans="2:18" x14ac:dyDescent="0.25">
      <c r="B213" s="8"/>
      <c r="C213" s="93" t="str">
        <f>'Return Profiles'!$C$5</f>
        <v>Micro-insurance</v>
      </c>
      <c r="D213" s="126">
        <f>'Return Profiles'!$C$27</f>
        <v>58.605963372000019</v>
      </c>
      <c r="E213" s="161">
        <f>'Round 2'!R223</f>
        <v>0</v>
      </c>
      <c r="F213" s="135"/>
      <c r="G213" s="135"/>
      <c r="H213" s="135"/>
      <c r="I213" s="202"/>
      <c r="J213" s="159"/>
      <c r="K213" s="135"/>
      <c r="L213" s="135"/>
      <c r="M213" s="135"/>
      <c r="N213" s="202"/>
      <c r="O213" s="95">
        <f t="shared" ref="O213:O219" si="45">IF(AND(K213="Buy",L213&lt;=J213),L213*D213,0)</f>
        <v>0</v>
      </c>
      <c r="P213" s="95">
        <f t="shared" ref="P213:P219" si="46">IF(AND(E213&gt;0,F213="Sell"),G213*D213,0)</f>
        <v>0</v>
      </c>
    </row>
    <row r="214" spans="2:18" ht="30" x14ac:dyDescent="0.25">
      <c r="B214" s="11"/>
      <c r="C214" s="146" t="str">
        <f>'Return Profiles'!$G$5</f>
        <v>Micro-insurance (add-on)</v>
      </c>
      <c r="D214" s="126">
        <f>'Return Profiles'!$G$27</f>
        <v>34.814812499999988</v>
      </c>
      <c r="E214" s="161">
        <f>'Round 2'!R224</f>
        <v>0</v>
      </c>
      <c r="F214" s="135"/>
      <c r="G214" s="135"/>
      <c r="H214" s="135"/>
      <c r="I214" s="202"/>
      <c r="J214" s="159"/>
      <c r="K214" s="135"/>
      <c r="L214" s="135"/>
      <c r="M214" s="135"/>
      <c r="N214" s="202"/>
      <c r="O214" s="95">
        <f t="shared" si="45"/>
        <v>0</v>
      </c>
      <c r="P214" s="95">
        <f t="shared" si="46"/>
        <v>0</v>
      </c>
    </row>
    <row r="215" spans="2:18" x14ac:dyDescent="0.25">
      <c r="B215" s="8"/>
      <c r="C215" s="93" t="str">
        <f>'Return Profiles'!$D$5</f>
        <v>Social Impact Bond</v>
      </c>
      <c r="D215" s="126">
        <f>'Return Profiles'!$D$29</f>
        <v>45.189310088482571</v>
      </c>
      <c r="E215" s="161">
        <f>'Round 2'!R225</f>
        <v>0</v>
      </c>
      <c r="F215" s="135"/>
      <c r="G215" s="135"/>
      <c r="H215" s="135"/>
      <c r="I215" s="202"/>
      <c r="J215" s="159"/>
      <c r="K215" s="135"/>
      <c r="L215" s="135"/>
      <c r="M215" s="135"/>
      <c r="N215" s="202"/>
      <c r="O215" s="95">
        <f t="shared" si="45"/>
        <v>0</v>
      </c>
      <c r="P215" s="95">
        <f t="shared" si="46"/>
        <v>0</v>
      </c>
    </row>
    <row r="216" spans="2:18" x14ac:dyDescent="0.25">
      <c r="B216" s="8"/>
      <c r="C216" s="93" t="str">
        <f>'Return Profiles'!$E$5</f>
        <v>Education Finance</v>
      </c>
      <c r="D216" s="126">
        <f>'Return Profiles'!$E$29</f>
        <v>56.33434421252916</v>
      </c>
      <c r="E216" s="161">
        <f>'Round 2'!R226</f>
        <v>0</v>
      </c>
      <c r="F216" s="135"/>
      <c r="G216" s="135"/>
      <c r="H216" s="135"/>
      <c r="I216" s="202"/>
      <c r="J216" s="159"/>
      <c r="K216" s="135"/>
      <c r="L216" s="135"/>
      <c r="M216" s="135"/>
      <c r="N216" s="202"/>
      <c r="O216" s="95">
        <f t="shared" si="45"/>
        <v>0</v>
      </c>
      <c r="P216" s="95">
        <f t="shared" si="46"/>
        <v>0</v>
      </c>
    </row>
    <row r="217" spans="2:18" ht="30" x14ac:dyDescent="0.25">
      <c r="B217" s="11"/>
      <c r="C217" s="147" t="str">
        <f>'Return Profiles'!$H$5</f>
        <v>Education Finance (add-on 1)</v>
      </c>
      <c r="D217" s="142">
        <f>'Return Profiles'!$H$29</f>
        <v>17.326176000000004</v>
      </c>
      <c r="E217" s="161">
        <f>'Round 2'!R227</f>
        <v>0</v>
      </c>
      <c r="F217" s="135"/>
      <c r="G217" s="135"/>
      <c r="H217" s="135"/>
      <c r="I217" s="202"/>
      <c r="J217" s="159"/>
      <c r="K217" s="135"/>
      <c r="L217" s="135"/>
      <c r="M217" s="135"/>
      <c r="N217" s="202"/>
      <c r="O217" s="95">
        <f t="shared" si="45"/>
        <v>0</v>
      </c>
      <c r="P217" s="95">
        <f t="shared" si="46"/>
        <v>0</v>
      </c>
    </row>
    <row r="218" spans="2:18" ht="30" x14ac:dyDescent="0.25">
      <c r="B218" s="11"/>
      <c r="C218" s="147" t="str">
        <f>'Return Profiles'!$I$5</f>
        <v>Education Finance (add-on 2)</v>
      </c>
      <c r="D218" s="142">
        <f>'Return Profiles'!$I$29</f>
        <v>24.906024000000002</v>
      </c>
      <c r="E218" s="161">
        <f>'Round 2'!R228</f>
        <v>0</v>
      </c>
      <c r="F218" s="135"/>
      <c r="G218" s="135"/>
      <c r="H218" s="135"/>
      <c r="I218" s="202"/>
      <c r="J218" s="159"/>
      <c r="K218" s="135"/>
      <c r="L218" s="135"/>
      <c r="M218" s="135"/>
      <c r="N218" s="202"/>
      <c r="O218" s="95">
        <f t="shared" si="45"/>
        <v>0</v>
      </c>
      <c r="P218" s="95">
        <f t="shared" si="46"/>
        <v>0</v>
      </c>
    </row>
    <row r="219" spans="2:18" ht="15.75" thickBot="1" x14ac:dyDescent="0.3">
      <c r="B219" s="55"/>
      <c r="C219" s="114" t="str">
        <f>'Return Profiles'!$F$5</f>
        <v>Large Cap ETF</v>
      </c>
      <c r="D219" s="127">
        <f>'Return Profiles'!$F$29</f>
        <v>20.410887497011203</v>
      </c>
      <c r="E219" s="161">
        <f>'Round 2'!R229</f>
        <v>0</v>
      </c>
      <c r="F219" s="135"/>
      <c r="G219" s="135"/>
      <c r="H219" s="135"/>
      <c r="I219" s="202"/>
      <c r="J219" s="159"/>
      <c r="K219" s="135"/>
      <c r="L219" s="135"/>
      <c r="M219" s="135"/>
      <c r="N219" s="202"/>
      <c r="O219" s="95">
        <f t="shared" si="45"/>
        <v>0</v>
      </c>
      <c r="P219" s="95">
        <f t="shared" si="46"/>
        <v>0</v>
      </c>
    </row>
    <row r="220" spans="2:18" ht="15.75" thickBot="1" x14ac:dyDescent="0.3">
      <c r="B220" s="8"/>
      <c r="C220" s="143"/>
      <c r="D220" s="1"/>
      <c r="E220" s="10"/>
    </row>
    <row r="221" spans="2:18" ht="30.75" thickBot="1" x14ac:dyDescent="0.3">
      <c r="B221" s="8"/>
      <c r="C221" s="144"/>
      <c r="D221" s="50" t="s">
        <v>130</v>
      </c>
      <c r="E221" s="162"/>
      <c r="F221" s="12"/>
      <c r="H221" s="12"/>
      <c r="I221" s="16"/>
      <c r="J221" s="16"/>
      <c r="K221" s="16"/>
      <c r="L221" s="16"/>
      <c r="M221" s="16"/>
      <c r="N221" s="16"/>
      <c r="O221" s="12"/>
      <c r="P221" s="1"/>
    </row>
    <row r="222" spans="2:18" x14ac:dyDescent="0.25">
      <c r="B222" s="8"/>
      <c r="C222" s="165" t="s">
        <v>0</v>
      </c>
      <c r="D222" s="166">
        <f>'Round 2'!F222</f>
        <v>50</v>
      </c>
      <c r="E222" s="163"/>
      <c r="F222" s="133"/>
      <c r="H222" s="133"/>
      <c r="O222" s="1" t="s">
        <v>25</v>
      </c>
      <c r="P222" s="16" t="s">
        <v>26</v>
      </c>
      <c r="Q222" t="s">
        <v>29</v>
      </c>
      <c r="R222" t="s">
        <v>30</v>
      </c>
    </row>
    <row r="223" spans="2:18" x14ac:dyDescent="0.25">
      <c r="B223" s="8"/>
      <c r="C223" s="149" t="str">
        <f>'Return Profiles'!$C$5</f>
        <v>Micro-insurance</v>
      </c>
      <c r="D223" s="131">
        <f>IF(E213&gt;0,E213*D213,0)</f>
        <v>0</v>
      </c>
      <c r="E223" s="164"/>
      <c r="F223" s="134"/>
      <c r="H223" s="134"/>
      <c r="O223" s="1" t="str">
        <f>'Round 2'!Q223</f>
        <v>Not Held</v>
      </c>
      <c r="P223" s="1">
        <f>'Round 2'!R223</f>
        <v>0</v>
      </c>
      <c r="Q223" t="str">
        <f>IF(R223&gt;0,"Held","Not Held")</f>
        <v>Not Held</v>
      </c>
      <c r="R223">
        <f t="shared" ref="R223:R229" si="47">L213+E213-G213</f>
        <v>0</v>
      </c>
    </row>
    <row r="224" spans="2:18" ht="30" x14ac:dyDescent="0.25">
      <c r="B224" s="8"/>
      <c r="C224" s="150" t="str">
        <f>'Return Profiles'!$G$5</f>
        <v>Micro-insurance (add-on)</v>
      </c>
      <c r="D224" s="131">
        <f t="shared" ref="D224:D229" si="48">IF(E214&gt;0,E214*D214,0)</f>
        <v>0</v>
      </c>
      <c r="E224" s="164"/>
      <c r="F224" s="134"/>
      <c r="H224" s="134"/>
      <c r="O224" s="1" t="str">
        <f>'Round 2'!Q224</f>
        <v>Not Held</v>
      </c>
      <c r="P224" s="1">
        <f>'Round 2'!R224</f>
        <v>0</v>
      </c>
      <c r="Q224" t="str">
        <f t="shared" ref="Q224:Q229" si="49">IF(R224&gt;0,"Held","Not Held")</f>
        <v>Not Held</v>
      </c>
      <c r="R224">
        <f t="shared" si="47"/>
        <v>0</v>
      </c>
    </row>
    <row r="225" spans="2:18" x14ac:dyDescent="0.25">
      <c r="B225" s="8"/>
      <c r="C225" s="149" t="str">
        <f>'Return Profiles'!$D$5</f>
        <v>Social Impact Bond</v>
      </c>
      <c r="D225" s="131">
        <f t="shared" si="48"/>
        <v>0</v>
      </c>
      <c r="E225" s="164"/>
      <c r="F225" s="134"/>
      <c r="H225" s="134"/>
      <c r="O225" s="1" t="str">
        <f>'Round 2'!Q225</f>
        <v>Not Held</v>
      </c>
      <c r="P225" s="1">
        <f>'Round 2'!R225</f>
        <v>0</v>
      </c>
      <c r="Q225" t="str">
        <f t="shared" si="49"/>
        <v>Not Held</v>
      </c>
      <c r="R225">
        <f t="shared" si="47"/>
        <v>0</v>
      </c>
    </row>
    <row r="226" spans="2:18" x14ac:dyDescent="0.25">
      <c r="B226" s="8"/>
      <c r="C226" s="149" t="str">
        <f>'Return Profiles'!$E$5</f>
        <v>Education Finance</v>
      </c>
      <c r="D226" s="131">
        <f t="shared" si="48"/>
        <v>0</v>
      </c>
      <c r="E226" s="164"/>
      <c r="F226" s="134"/>
      <c r="H226" s="134"/>
      <c r="O226" s="1" t="str">
        <f>'Round 2'!Q226</f>
        <v>Not Held</v>
      </c>
      <c r="P226" s="1">
        <f>'Round 2'!R226</f>
        <v>0</v>
      </c>
      <c r="Q226" t="str">
        <f t="shared" si="49"/>
        <v>Not Held</v>
      </c>
      <c r="R226">
        <f t="shared" si="47"/>
        <v>0</v>
      </c>
    </row>
    <row r="227" spans="2:18" ht="30" x14ac:dyDescent="0.25">
      <c r="B227" s="8"/>
      <c r="C227" s="151" t="str">
        <f>'Return Profiles'!$H$5</f>
        <v>Education Finance (add-on 1)</v>
      </c>
      <c r="D227" s="131">
        <f t="shared" si="48"/>
        <v>0</v>
      </c>
      <c r="E227" s="164"/>
      <c r="F227" s="134"/>
      <c r="H227" s="134"/>
      <c r="O227" s="1" t="str">
        <f>'Round 2'!Q227</f>
        <v>Not Held</v>
      </c>
      <c r="P227" s="1">
        <f>'Round 2'!R227</f>
        <v>0</v>
      </c>
      <c r="Q227" t="str">
        <f t="shared" si="49"/>
        <v>Not Held</v>
      </c>
      <c r="R227">
        <f t="shared" si="47"/>
        <v>0</v>
      </c>
    </row>
    <row r="228" spans="2:18" ht="30" x14ac:dyDescent="0.25">
      <c r="B228" s="8"/>
      <c r="C228" s="151" t="str">
        <f>'Return Profiles'!$I$5</f>
        <v>Education Finance (add-on 2)</v>
      </c>
      <c r="D228" s="131">
        <f t="shared" si="48"/>
        <v>0</v>
      </c>
      <c r="E228" s="164"/>
      <c r="F228" s="134"/>
      <c r="H228" s="134"/>
      <c r="O228" s="1" t="str">
        <f>'Round 2'!Q228</f>
        <v>Not Held</v>
      </c>
      <c r="P228" s="1">
        <f>'Round 2'!R228</f>
        <v>0</v>
      </c>
      <c r="Q228" t="str">
        <f t="shared" si="49"/>
        <v>Not Held</v>
      </c>
      <c r="R228">
        <f t="shared" si="47"/>
        <v>0</v>
      </c>
    </row>
    <row r="229" spans="2:18" x14ac:dyDescent="0.25">
      <c r="B229" s="8"/>
      <c r="C229" s="152" t="str">
        <f>'Return Profiles'!$F$5</f>
        <v>Large Cap ETF</v>
      </c>
      <c r="D229" s="131">
        <f t="shared" si="48"/>
        <v>0</v>
      </c>
      <c r="E229" s="164"/>
      <c r="F229" s="134"/>
      <c r="H229" s="134"/>
      <c r="O229" s="1" t="str">
        <f>'Round 2'!Q229</f>
        <v>Not Held</v>
      </c>
      <c r="P229" s="1">
        <f>'Round 2'!R229</f>
        <v>0</v>
      </c>
      <c r="Q229" t="str">
        <f t="shared" si="49"/>
        <v>Not Held</v>
      </c>
      <c r="R229">
        <f t="shared" si="47"/>
        <v>0</v>
      </c>
    </row>
    <row r="230" spans="2:18" x14ac:dyDescent="0.25">
      <c r="B230" s="8"/>
      <c r="C230" s="120" t="s">
        <v>4</v>
      </c>
      <c r="D230" s="130">
        <f>SUM(D223:D229)</f>
        <v>0</v>
      </c>
      <c r="E230" s="163"/>
      <c r="F230" s="133"/>
      <c r="H230" s="133"/>
    </row>
    <row r="231" spans="2:18" ht="15.75" thickBot="1" x14ac:dyDescent="0.3">
      <c r="B231" s="8"/>
      <c r="C231" s="153" t="s">
        <v>6</v>
      </c>
      <c r="D231" s="132">
        <f>SUM(D230,D222)</f>
        <v>50</v>
      </c>
      <c r="E231" s="163"/>
      <c r="F231" s="133"/>
      <c r="H231" s="133"/>
    </row>
    <row r="232" spans="2:18" ht="15.75" thickBot="1" x14ac:dyDescent="0.3">
      <c r="B232" s="13"/>
      <c r="C232" s="145"/>
      <c r="D232" s="14"/>
      <c r="E232" s="15"/>
      <c r="F232" s="135"/>
      <c r="H232" s="135"/>
    </row>
  </sheetData>
  <mergeCells count="20">
    <mergeCell ref="I6:I12"/>
    <mergeCell ref="N6:N12"/>
    <mergeCell ref="I29:I35"/>
    <mergeCell ref="N29:N35"/>
    <mergeCell ref="I52:I58"/>
    <mergeCell ref="N52:N58"/>
    <mergeCell ref="I75:I81"/>
    <mergeCell ref="N75:N81"/>
    <mergeCell ref="I98:I104"/>
    <mergeCell ref="N98:N104"/>
    <mergeCell ref="I121:I127"/>
    <mergeCell ref="N121:N127"/>
    <mergeCell ref="I213:I219"/>
    <mergeCell ref="N213:N219"/>
    <mergeCell ref="I144:I150"/>
    <mergeCell ref="N144:N150"/>
    <mergeCell ref="I167:I173"/>
    <mergeCell ref="N167:N173"/>
    <mergeCell ref="I190:I196"/>
    <mergeCell ref="N190:N196"/>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19" operator="equal" id="{29F446D9-7116-417D-9767-5CC6BEE50CDA}">
            <xm:f>'Drop Downs'!$B$6</xm:f>
            <x14:dxf>
              <font>
                <b/>
                <i val="0"/>
                <color theme="0"/>
              </font>
              <fill>
                <patternFill>
                  <bgColor rgb="FF00B050"/>
                </patternFill>
              </fill>
            </x14:dxf>
          </x14:cfRule>
          <x14:cfRule type="cellIs" priority="120" operator="equal" id="{ECF073C9-7036-4018-B012-40363860E6D2}">
            <xm:f>'Drop Downs'!$B$5</xm:f>
            <x14:dxf>
              <font>
                <b/>
                <i val="0"/>
                <color theme="0"/>
              </font>
              <fill>
                <patternFill>
                  <bgColor rgb="FFFF0000"/>
                </patternFill>
              </fill>
            </x14:dxf>
          </x14:cfRule>
          <xm:sqref>M6:M7 H25 F25</xm:sqref>
        </x14:conditionalFormatting>
        <x14:conditionalFormatting xmlns:xm="http://schemas.microsoft.com/office/excel/2006/main">
          <x14:cfRule type="cellIs" priority="117" operator="equal" id="{850D4DB3-A370-42C7-AC21-746269D1D95C}">
            <xm:f>'Drop Downs'!$B$6</xm:f>
            <x14:dxf>
              <font>
                <b/>
                <i val="0"/>
                <color theme="0"/>
              </font>
              <fill>
                <patternFill>
                  <bgColor rgb="FF00B050"/>
                </patternFill>
              </fill>
            </x14:dxf>
          </x14:cfRule>
          <x14:cfRule type="cellIs" priority="118" operator="equal" id="{E7C0AD82-C320-42D7-849C-183D83EECA74}">
            <xm:f>'Drop Downs'!$B$5</xm:f>
            <x14:dxf>
              <font>
                <b/>
                <i val="0"/>
                <color theme="0"/>
              </font>
              <fill>
                <patternFill>
                  <bgColor rgb="FFFF0000"/>
                </patternFill>
              </fill>
            </x14:dxf>
          </x14:cfRule>
          <xm:sqref>M8</xm:sqref>
        </x14:conditionalFormatting>
        <x14:conditionalFormatting xmlns:xm="http://schemas.microsoft.com/office/excel/2006/main">
          <x14:cfRule type="cellIs" priority="115" operator="equal" id="{48C171C0-4FE8-40D1-97F7-3AF9CC2C5FD5}">
            <xm:f>'Drop Downs'!$B$6</xm:f>
            <x14:dxf>
              <font>
                <b/>
                <i val="0"/>
                <color theme="0"/>
              </font>
              <fill>
                <patternFill>
                  <bgColor rgb="FF00B050"/>
                </patternFill>
              </fill>
            </x14:dxf>
          </x14:cfRule>
          <x14:cfRule type="cellIs" priority="116" operator="equal" id="{8FA9EF38-12F6-4169-BA40-405D85F477DC}">
            <xm:f>'Drop Downs'!$B$5</xm:f>
            <x14:dxf>
              <font>
                <b/>
                <i val="0"/>
                <color theme="0"/>
              </font>
              <fill>
                <patternFill>
                  <bgColor rgb="FFFF0000"/>
                </patternFill>
              </fill>
            </x14:dxf>
          </x14:cfRule>
          <xm:sqref>M9:M11</xm:sqref>
        </x14:conditionalFormatting>
        <x14:conditionalFormatting xmlns:xm="http://schemas.microsoft.com/office/excel/2006/main">
          <x14:cfRule type="cellIs" priority="113" operator="equal" id="{EA872C11-BE3E-40A9-9D15-066855086A4E}">
            <xm:f>'Drop Downs'!$B$6</xm:f>
            <x14:dxf>
              <font>
                <b/>
                <i val="0"/>
                <color theme="0"/>
              </font>
              <fill>
                <patternFill>
                  <bgColor rgb="FF00B050"/>
                </patternFill>
              </fill>
            </x14:dxf>
          </x14:cfRule>
          <x14:cfRule type="cellIs" priority="114" operator="equal" id="{E508F32D-96E8-40D0-99CD-E35C3904CB8B}">
            <xm:f>'Drop Downs'!$B$5</xm:f>
            <x14:dxf>
              <font>
                <b/>
                <i val="0"/>
                <color theme="0"/>
              </font>
              <fill>
                <patternFill>
                  <bgColor rgb="FFFF0000"/>
                </patternFill>
              </fill>
            </x14:dxf>
          </x14:cfRule>
          <xm:sqref>M12</xm:sqref>
        </x14:conditionalFormatting>
        <x14:conditionalFormatting xmlns:xm="http://schemas.microsoft.com/office/excel/2006/main">
          <x14:cfRule type="cellIs" priority="111" operator="equal" id="{C156A9EE-59AB-4DBD-8916-618680BF2A67}">
            <xm:f>'Drop Downs'!$B$6</xm:f>
            <x14:dxf>
              <font>
                <b/>
                <i val="0"/>
                <color theme="0"/>
              </font>
              <fill>
                <patternFill>
                  <bgColor rgb="FF00B050"/>
                </patternFill>
              </fill>
            </x14:dxf>
          </x14:cfRule>
          <x14:cfRule type="cellIs" priority="112" operator="equal" id="{669EC518-045F-497C-B438-544086839713}">
            <xm:f>'Drop Downs'!$B$5</xm:f>
            <x14:dxf>
              <font>
                <b/>
                <i val="0"/>
                <color theme="0"/>
              </font>
              <fill>
                <patternFill>
                  <bgColor rgb="FFFF0000"/>
                </patternFill>
              </fill>
            </x14:dxf>
          </x14:cfRule>
          <xm:sqref>H6:H11</xm:sqref>
        </x14:conditionalFormatting>
        <x14:conditionalFormatting xmlns:xm="http://schemas.microsoft.com/office/excel/2006/main">
          <x14:cfRule type="cellIs" priority="109" operator="equal" id="{EF322E69-E459-4E3E-A3FE-41A27A6AD5BE}">
            <xm:f>'Drop Downs'!$B$6</xm:f>
            <x14:dxf>
              <font>
                <b/>
                <i val="0"/>
                <color theme="0"/>
              </font>
              <fill>
                <patternFill>
                  <bgColor rgb="FF00B050"/>
                </patternFill>
              </fill>
            </x14:dxf>
          </x14:cfRule>
          <x14:cfRule type="cellIs" priority="110" operator="equal" id="{A7C9F2E1-F2E6-4BA3-AF49-ECD77FAF6BCC}">
            <xm:f>'Drop Downs'!$B$5</xm:f>
            <x14:dxf>
              <font>
                <b/>
                <i val="0"/>
                <color theme="0"/>
              </font>
              <fill>
                <patternFill>
                  <bgColor rgb="FFFF0000"/>
                </patternFill>
              </fill>
            </x14:dxf>
          </x14:cfRule>
          <xm:sqref>H12</xm:sqref>
        </x14:conditionalFormatting>
        <x14:conditionalFormatting xmlns:xm="http://schemas.microsoft.com/office/excel/2006/main">
          <x14:cfRule type="cellIs" priority="107" operator="equal" id="{E72087B6-FF0E-4CD6-AF9F-B019F91EBA3C}">
            <xm:f>'Drop Downs'!$B$6</xm:f>
            <x14:dxf>
              <font>
                <b/>
                <i val="0"/>
                <color theme="0"/>
              </font>
              <fill>
                <patternFill>
                  <bgColor rgb="FF00B050"/>
                </patternFill>
              </fill>
            </x14:dxf>
          </x14:cfRule>
          <x14:cfRule type="cellIs" priority="108" operator="equal" id="{912E6CB1-01E4-4F23-B73B-33EFEC69B772}">
            <xm:f>'Drop Downs'!$B$5</xm:f>
            <x14:dxf>
              <font>
                <b/>
                <i val="0"/>
                <color theme="0"/>
              </font>
              <fill>
                <patternFill>
                  <bgColor rgb="FFFF0000"/>
                </patternFill>
              </fill>
            </x14:dxf>
          </x14:cfRule>
          <xm:sqref>M29:M30 H48 F48</xm:sqref>
        </x14:conditionalFormatting>
        <x14:conditionalFormatting xmlns:xm="http://schemas.microsoft.com/office/excel/2006/main">
          <x14:cfRule type="cellIs" priority="105" operator="equal" id="{BB50616E-60ED-4E6D-AE85-ED4C351EA5C6}">
            <xm:f>'Drop Downs'!$B$6</xm:f>
            <x14:dxf>
              <font>
                <b/>
                <i val="0"/>
                <color theme="0"/>
              </font>
              <fill>
                <patternFill>
                  <bgColor rgb="FF00B050"/>
                </patternFill>
              </fill>
            </x14:dxf>
          </x14:cfRule>
          <x14:cfRule type="cellIs" priority="106" operator="equal" id="{D383154A-322A-41EF-8338-E1E11297AB96}">
            <xm:f>'Drop Downs'!$B$5</xm:f>
            <x14:dxf>
              <font>
                <b/>
                <i val="0"/>
                <color theme="0"/>
              </font>
              <fill>
                <patternFill>
                  <bgColor rgb="FFFF0000"/>
                </patternFill>
              </fill>
            </x14:dxf>
          </x14:cfRule>
          <xm:sqref>M31</xm:sqref>
        </x14:conditionalFormatting>
        <x14:conditionalFormatting xmlns:xm="http://schemas.microsoft.com/office/excel/2006/main">
          <x14:cfRule type="cellIs" priority="103" operator="equal" id="{CBAD61EF-72F5-47B1-8B43-3319EBF4357B}">
            <xm:f>'Drop Downs'!$B$6</xm:f>
            <x14:dxf>
              <font>
                <b/>
                <i val="0"/>
                <color theme="0"/>
              </font>
              <fill>
                <patternFill>
                  <bgColor rgb="FF00B050"/>
                </patternFill>
              </fill>
            </x14:dxf>
          </x14:cfRule>
          <x14:cfRule type="cellIs" priority="104" operator="equal" id="{08F78E08-40C4-442F-9AB8-88F729346A43}">
            <xm:f>'Drop Downs'!$B$5</xm:f>
            <x14:dxf>
              <font>
                <b/>
                <i val="0"/>
                <color theme="0"/>
              </font>
              <fill>
                <patternFill>
                  <bgColor rgb="FFFF0000"/>
                </patternFill>
              </fill>
            </x14:dxf>
          </x14:cfRule>
          <xm:sqref>M32:M34</xm:sqref>
        </x14:conditionalFormatting>
        <x14:conditionalFormatting xmlns:xm="http://schemas.microsoft.com/office/excel/2006/main">
          <x14:cfRule type="cellIs" priority="101" operator="equal" id="{8902A0E3-D309-41B4-8D6C-2EA776CE8C7B}">
            <xm:f>'Drop Downs'!$B$6</xm:f>
            <x14:dxf>
              <font>
                <b/>
                <i val="0"/>
                <color theme="0"/>
              </font>
              <fill>
                <patternFill>
                  <bgColor rgb="FF00B050"/>
                </patternFill>
              </fill>
            </x14:dxf>
          </x14:cfRule>
          <x14:cfRule type="cellIs" priority="102" operator="equal" id="{636C353E-3B65-497D-9C22-316AFFFD6753}">
            <xm:f>'Drop Downs'!$B$5</xm:f>
            <x14:dxf>
              <font>
                <b/>
                <i val="0"/>
                <color theme="0"/>
              </font>
              <fill>
                <patternFill>
                  <bgColor rgb="FFFF0000"/>
                </patternFill>
              </fill>
            </x14:dxf>
          </x14:cfRule>
          <xm:sqref>M35</xm:sqref>
        </x14:conditionalFormatting>
        <x14:conditionalFormatting xmlns:xm="http://schemas.microsoft.com/office/excel/2006/main">
          <x14:cfRule type="cellIs" priority="99" operator="equal" id="{898C90B6-E0D9-4C73-A45A-142550C11649}">
            <xm:f>'Drop Downs'!$B$6</xm:f>
            <x14:dxf>
              <font>
                <b/>
                <i val="0"/>
                <color theme="0"/>
              </font>
              <fill>
                <patternFill>
                  <bgColor rgb="FF00B050"/>
                </patternFill>
              </fill>
            </x14:dxf>
          </x14:cfRule>
          <x14:cfRule type="cellIs" priority="100" operator="equal" id="{861798CD-CBF2-4B9C-8618-13F85C5C6157}">
            <xm:f>'Drop Downs'!$B$5</xm:f>
            <x14:dxf>
              <font>
                <b/>
                <i val="0"/>
                <color theme="0"/>
              </font>
              <fill>
                <patternFill>
                  <bgColor rgb="FFFF0000"/>
                </patternFill>
              </fill>
            </x14:dxf>
          </x14:cfRule>
          <xm:sqref>H29:H34</xm:sqref>
        </x14:conditionalFormatting>
        <x14:conditionalFormatting xmlns:xm="http://schemas.microsoft.com/office/excel/2006/main">
          <x14:cfRule type="cellIs" priority="97" operator="equal" id="{0CC27C42-B83C-4347-956B-A9ECCDAFC8FD}">
            <xm:f>'Drop Downs'!$B$6</xm:f>
            <x14:dxf>
              <font>
                <b/>
                <i val="0"/>
                <color theme="0"/>
              </font>
              <fill>
                <patternFill>
                  <bgColor rgb="FF00B050"/>
                </patternFill>
              </fill>
            </x14:dxf>
          </x14:cfRule>
          <x14:cfRule type="cellIs" priority="98" operator="equal" id="{1FDE8B9F-0183-458E-9AE6-823F205A43A3}">
            <xm:f>'Drop Downs'!$B$5</xm:f>
            <x14:dxf>
              <font>
                <b/>
                <i val="0"/>
                <color theme="0"/>
              </font>
              <fill>
                <patternFill>
                  <bgColor rgb="FFFF0000"/>
                </patternFill>
              </fill>
            </x14:dxf>
          </x14:cfRule>
          <xm:sqref>H35</xm:sqref>
        </x14:conditionalFormatting>
        <x14:conditionalFormatting xmlns:xm="http://schemas.microsoft.com/office/excel/2006/main">
          <x14:cfRule type="cellIs" priority="95" operator="equal" id="{146046B8-16B7-4840-87AA-D6729A66B7A7}">
            <xm:f>'Drop Downs'!$B$6</xm:f>
            <x14:dxf>
              <font>
                <b/>
                <i val="0"/>
                <color theme="0"/>
              </font>
              <fill>
                <patternFill>
                  <bgColor rgb="FF00B050"/>
                </patternFill>
              </fill>
            </x14:dxf>
          </x14:cfRule>
          <x14:cfRule type="cellIs" priority="96" operator="equal" id="{9885C233-E935-4ED8-8F88-5A16A815E61F}">
            <xm:f>'Drop Downs'!$B$5</xm:f>
            <x14:dxf>
              <font>
                <b/>
                <i val="0"/>
                <color theme="0"/>
              </font>
              <fill>
                <patternFill>
                  <bgColor rgb="FFFF0000"/>
                </patternFill>
              </fill>
            </x14:dxf>
          </x14:cfRule>
          <xm:sqref>M52:M53 H71 F71</xm:sqref>
        </x14:conditionalFormatting>
        <x14:conditionalFormatting xmlns:xm="http://schemas.microsoft.com/office/excel/2006/main">
          <x14:cfRule type="cellIs" priority="93" operator="equal" id="{BD177FC8-BB61-47A4-B1FC-63AFE9AA1818}">
            <xm:f>'Drop Downs'!$B$6</xm:f>
            <x14:dxf>
              <font>
                <b/>
                <i val="0"/>
                <color theme="0"/>
              </font>
              <fill>
                <patternFill>
                  <bgColor rgb="FF00B050"/>
                </patternFill>
              </fill>
            </x14:dxf>
          </x14:cfRule>
          <x14:cfRule type="cellIs" priority="94" operator="equal" id="{F2E7D11F-99DF-4A68-B8B7-1CCAB0A3CB5E}">
            <xm:f>'Drop Downs'!$B$5</xm:f>
            <x14:dxf>
              <font>
                <b/>
                <i val="0"/>
                <color theme="0"/>
              </font>
              <fill>
                <patternFill>
                  <bgColor rgb="FFFF0000"/>
                </patternFill>
              </fill>
            </x14:dxf>
          </x14:cfRule>
          <xm:sqref>M54</xm:sqref>
        </x14:conditionalFormatting>
        <x14:conditionalFormatting xmlns:xm="http://schemas.microsoft.com/office/excel/2006/main">
          <x14:cfRule type="cellIs" priority="91" operator="equal" id="{1F2C2CB8-5B6E-4636-B01E-93D7A8E3864F}">
            <xm:f>'Drop Downs'!$B$6</xm:f>
            <x14:dxf>
              <font>
                <b/>
                <i val="0"/>
                <color theme="0"/>
              </font>
              <fill>
                <patternFill>
                  <bgColor rgb="FF00B050"/>
                </patternFill>
              </fill>
            </x14:dxf>
          </x14:cfRule>
          <x14:cfRule type="cellIs" priority="92" operator="equal" id="{FCB5A30D-B546-4CD4-85D2-4803AD653020}">
            <xm:f>'Drop Downs'!$B$5</xm:f>
            <x14:dxf>
              <font>
                <b/>
                <i val="0"/>
                <color theme="0"/>
              </font>
              <fill>
                <patternFill>
                  <bgColor rgb="FFFF0000"/>
                </patternFill>
              </fill>
            </x14:dxf>
          </x14:cfRule>
          <xm:sqref>M55:M57</xm:sqref>
        </x14:conditionalFormatting>
        <x14:conditionalFormatting xmlns:xm="http://schemas.microsoft.com/office/excel/2006/main">
          <x14:cfRule type="cellIs" priority="89" operator="equal" id="{CBE0AA4A-E5C8-4C33-96BD-0CB713C68576}">
            <xm:f>'Drop Downs'!$B$6</xm:f>
            <x14:dxf>
              <font>
                <b/>
                <i val="0"/>
                <color theme="0"/>
              </font>
              <fill>
                <patternFill>
                  <bgColor rgb="FF00B050"/>
                </patternFill>
              </fill>
            </x14:dxf>
          </x14:cfRule>
          <x14:cfRule type="cellIs" priority="90" operator="equal" id="{DB1E1A90-5779-4D0E-9B8D-02793C163239}">
            <xm:f>'Drop Downs'!$B$5</xm:f>
            <x14:dxf>
              <font>
                <b/>
                <i val="0"/>
                <color theme="0"/>
              </font>
              <fill>
                <patternFill>
                  <bgColor rgb="FFFF0000"/>
                </patternFill>
              </fill>
            </x14:dxf>
          </x14:cfRule>
          <xm:sqref>M58</xm:sqref>
        </x14:conditionalFormatting>
        <x14:conditionalFormatting xmlns:xm="http://schemas.microsoft.com/office/excel/2006/main">
          <x14:cfRule type="cellIs" priority="87" operator="equal" id="{4C093D84-37CF-4B70-B354-978654B48E8D}">
            <xm:f>'Drop Downs'!$B$6</xm:f>
            <x14:dxf>
              <font>
                <b/>
                <i val="0"/>
                <color theme="0"/>
              </font>
              <fill>
                <patternFill>
                  <bgColor rgb="FF00B050"/>
                </patternFill>
              </fill>
            </x14:dxf>
          </x14:cfRule>
          <x14:cfRule type="cellIs" priority="88" operator="equal" id="{553FF868-8604-4A66-84EB-77CF0D17CEF5}">
            <xm:f>'Drop Downs'!$B$5</xm:f>
            <x14:dxf>
              <font>
                <b/>
                <i val="0"/>
                <color theme="0"/>
              </font>
              <fill>
                <patternFill>
                  <bgColor rgb="FFFF0000"/>
                </patternFill>
              </fill>
            </x14:dxf>
          </x14:cfRule>
          <xm:sqref>H52:H57</xm:sqref>
        </x14:conditionalFormatting>
        <x14:conditionalFormatting xmlns:xm="http://schemas.microsoft.com/office/excel/2006/main">
          <x14:cfRule type="cellIs" priority="85" operator="equal" id="{99BFF4A7-0D2C-4F4C-AF0A-8D6F76D362CB}">
            <xm:f>'Drop Downs'!$B$6</xm:f>
            <x14:dxf>
              <font>
                <b/>
                <i val="0"/>
                <color theme="0"/>
              </font>
              <fill>
                <patternFill>
                  <bgColor rgb="FF00B050"/>
                </patternFill>
              </fill>
            </x14:dxf>
          </x14:cfRule>
          <x14:cfRule type="cellIs" priority="86" operator="equal" id="{2F03E61C-16C8-4283-84DE-6F53BC540852}">
            <xm:f>'Drop Downs'!$B$5</xm:f>
            <x14:dxf>
              <font>
                <b/>
                <i val="0"/>
                <color theme="0"/>
              </font>
              <fill>
                <patternFill>
                  <bgColor rgb="FFFF0000"/>
                </patternFill>
              </fill>
            </x14:dxf>
          </x14:cfRule>
          <xm:sqref>H58</xm:sqref>
        </x14:conditionalFormatting>
        <x14:conditionalFormatting xmlns:xm="http://schemas.microsoft.com/office/excel/2006/main">
          <x14:cfRule type="cellIs" priority="83" operator="equal" id="{2A065814-5706-4A1E-80F1-4FE141FC176D}">
            <xm:f>'Drop Downs'!$B$6</xm:f>
            <x14:dxf>
              <font>
                <b/>
                <i val="0"/>
                <color theme="0"/>
              </font>
              <fill>
                <patternFill>
                  <bgColor rgb="FF00B050"/>
                </patternFill>
              </fill>
            </x14:dxf>
          </x14:cfRule>
          <x14:cfRule type="cellIs" priority="84" operator="equal" id="{CE6CEB72-DF24-4608-AA4C-8DD85BD3976D}">
            <xm:f>'Drop Downs'!$B$5</xm:f>
            <x14:dxf>
              <font>
                <b/>
                <i val="0"/>
                <color theme="0"/>
              </font>
              <fill>
                <patternFill>
                  <bgColor rgb="FFFF0000"/>
                </patternFill>
              </fill>
            </x14:dxf>
          </x14:cfRule>
          <xm:sqref>M75:M76 H94 F94</xm:sqref>
        </x14:conditionalFormatting>
        <x14:conditionalFormatting xmlns:xm="http://schemas.microsoft.com/office/excel/2006/main">
          <x14:cfRule type="cellIs" priority="81" operator="equal" id="{16961936-A8E4-41E2-8A2C-CB4B0CA43F43}">
            <xm:f>'Drop Downs'!$B$6</xm:f>
            <x14:dxf>
              <font>
                <b/>
                <i val="0"/>
                <color theme="0"/>
              </font>
              <fill>
                <patternFill>
                  <bgColor rgb="FF00B050"/>
                </patternFill>
              </fill>
            </x14:dxf>
          </x14:cfRule>
          <x14:cfRule type="cellIs" priority="82" operator="equal" id="{424F8407-8A8F-4985-8E07-CE5C200CF5E0}">
            <xm:f>'Drop Downs'!$B$5</xm:f>
            <x14:dxf>
              <font>
                <b/>
                <i val="0"/>
                <color theme="0"/>
              </font>
              <fill>
                <patternFill>
                  <bgColor rgb="FFFF0000"/>
                </patternFill>
              </fill>
            </x14:dxf>
          </x14:cfRule>
          <xm:sqref>M77</xm:sqref>
        </x14:conditionalFormatting>
        <x14:conditionalFormatting xmlns:xm="http://schemas.microsoft.com/office/excel/2006/main">
          <x14:cfRule type="cellIs" priority="79" operator="equal" id="{36CAB9DC-01C4-4DDC-88CC-DD7AEFACB4E5}">
            <xm:f>'Drop Downs'!$B$6</xm:f>
            <x14:dxf>
              <font>
                <b/>
                <i val="0"/>
                <color theme="0"/>
              </font>
              <fill>
                <patternFill>
                  <bgColor rgb="FF00B050"/>
                </patternFill>
              </fill>
            </x14:dxf>
          </x14:cfRule>
          <x14:cfRule type="cellIs" priority="80" operator="equal" id="{B08B5F87-6703-4740-93BF-AF3A1B8C8FC6}">
            <xm:f>'Drop Downs'!$B$5</xm:f>
            <x14:dxf>
              <font>
                <b/>
                <i val="0"/>
                <color theme="0"/>
              </font>
              <fill>
                <patternFill>
                  <bgColor rgb="FFFF0000"/>
                </patternFill>
              </fill>
            </x14:dxf>
          </x14:cfRule>
          <xm:sqref>M78:M80</xm:sqref>
        </x14:conditionalFormatting>
        <x14:conditionalFormatting xmlns:xm="http://schemas.microsoft.com/office/excel/2006/main">
          <x14:cfRule type="cellIs" priority="77" operator="equal" id="{7C60E485-21D2-4859-A5BE-42091BDDBEC7}">
            <xm:f>'Drop Downs'!$B$6</xm:f>
            <x14:dxf>
              <font>
                <b/>
                <i val="0"/>
                <color theme="0"/>
              </font>
              <fill>
                <patternFill>
                  <bgColor rgb="FF00B050"/>
                </patternFill>
              </fill>
            </x14:dxf>
          </x14:cfRule>
          <x14:cfRule type="cellIs" priority="78" operator="equal" id="{8CFC9F2E-A3D4-4A65-B58C-3395BA879BFF}">
            <xm:f>'Drop Downs'!$B$5</xm:f>
            <x14:dxf>
              <font>
                <b/>
                <i val="0"/>
                <color theme="0"/>
              </font>
              <fill>
                <patternFill>
                  <bgColor rgb="FFFF0000"/>
                </patternFill>
              </fill>
            </x14:dxf>
          </x14:cfRule>
          <xm:sqref>M81</xm:sqref>
        </x14:conditionalFormatting>
        <x14:conditionalFormatting xmlns:xm="http://schemas.microsoft.com/office/excel/2006/main">
          <x14:cfRule type="cellIs" priority="75" operator="equal" id="{3091C37B-5C6D-401F-B552-A9F84EE3BC1F}">
            <xm:f>'Drop Downs'!$B$6</xm:f>
            <x14:dxf>
              <font>
                <b/>
                <i val="0"/>
                <color theme="0"/>
              </font>
              <fill>
                <patternFill>
                  <bgColor rgb="FF00B050"/>
                </patternFill>
              </fill>
            </x14:dxf>
          </x14:cfRule>
          <x14:cfRule type="cellIs" priority="76" operator="equal" id="{F57EEC17-A585-4ECB-855B-F2B655448413}">
            <xm:f>'Drop Downs'!$B$5</xm:f>
            <x14:dxf>
              <font>
                <b/>
                <i val="0"/>
                <color theme="0"/>
              </font>
              <fill>
                <patternFill>
                  <bgColor rgb="FFFF0000"/>
                </patternFill>
              </fill>
            </x14:dxf>
          </x14:cfRule>
          <xm:sqref>H75:H80</xm:sqref>
        </x14:conditionalFormatting>
        <x14:conditionalFormatting xmlns:xm="http://schemas.microsoft.com/office/excel/2006/main">
          <x14:cfRule type="cellIs" priority="73" operator="equal" id="{7153B7FF-8488-460A-BB24-61BE3FCFC96C}">
            <xm:f>'Drop Downs'!$B$6</xm:f>
            <x14:dxf>
              <font>
                <b/>
                <i val="0"/>
                <color theme="0"/>
              </font>
              <fill>
                <patternFill>
                  <bgColor rgb="FF00B050"/>
                </patternFill>
              </fill>
            </x14:dxf>
          </x14:cfRule>
          <x14:cfRule type="cellIs" priority="74" operator="equal" id="{EDAAE0A6-60C5-4B94-B505-5507028B0322}">
            <xm:f>'Drop Downs'!$B$5</xm:f>
            <x14:dxf>
              <font>
                <b/>
                <i val="0"/>
                <color theme="0"/>
              </font>
              <fill>
                <patternFill>
                  <bgColor rgb="FFFF0000"/>
                </patternFill>
              </fill>
            </x14:dxf>
          </x14:cfRule>
          <xm:sqref>H81</xm:sqref>
        </x14:conditionalFormatting>
        <x14:conditionalFormatting xmlns:xm="http://schemas.microsoft.com/office/excel/2006/main">
          <x14:cfRule type="cellIs" priority="71" operator="equal" id="{06B3378A-D890-44E8-94DE-3C39910129FA}">
            <xm:f>'Drop Downs'!$B$6</xm:f>
            <x14:dxf>
              <font>
                <b/>
                <i val="0"/>
                <color theme="0"/>
              </font>
              <fill>
                <patternFill>
                  <bgColor rgb="FF00B050"/>
                </patternFill>
              </fill>
            </x14:dxf>
          </x14:cfRule>
          <x14:cfRule type="cellIs" priority="72" operator="equal" id="{0AACC1E4-548D-4D15-83A0-7A16A65FDFFC}">
            <xm:f>'Drop Downs'!$B$5</xm:f>
            <x14:dxf>
              <font>
                <b/>
                <i val="0"/>
                <color theme="0"/>
              </font>
              <fill>
                <patternFill>
                  <bgColor rgb="FFFF0000"/>
                </patternFill>
              </fill>
            </x14:dxf>
          </x14:cfRule>
          <xm:sqref>M98:M99 H117 F117</xm:sqref>
        </x14:conditionalFormatting>
        <x14:conditionalFormatting xmlns:xm="http://schemas.microsoft.com/office/excel/2006/main">
          <x14:cfRule type="cellIs" priority="69" operator="equal" id="{ADA5F72D-0E93-49BE-933A-73C22E7B2CCF}">
            <xm:f>'Drop Downs'!$B$6</xm:f>
            <x14:dxf>
              <font>
                <b/>
                <i val="0"/>
                <color theme="0"/>
              </font>
              <fill>
                <patternFill>
                  <bgColor rgb="FF00B050"/>
                </patternFill>
              </fill>
            </x14:dxf>
          </x14:cfRule>
          <x14:cfRule type="cellIs" priority="70" operator="equal" id="{96C90679-4473-454F-A7F6-9B1935F7BDDB}">
            <xm:f>'Drop Downs'!$B$5</xm:f>
            <x14:dxf>
              <font>
                <b/>
                <i val="0"/>
                <color theme="0"/>
              </font>
              <fill>
                <patternFill>
                  <bgColor rgb="FFFF0000"/>
                </patternFill>
              </fill>
            </x14:dxf>
          </x14:cfRule>
          <xm:sqref>M100</xm:sqref>
        </x14:conditionalFormatting>
        <x14:conditionalFormatting xmlns:xm="http://schemas.microsoft.com/office/excel/2006/main">
          <x14:cfRule type="cellIs" priority="67" operator="equal" id="{DF234E67-AD21-4726-8391-04F01EDB14A1}">
            <xm:f>'Drop Downs'!$B$6</xm:f>
            <x14:dxf>
              <font>
                <b/>
                <i val="0"/>
                <color theme="0"/>
              </font>
              <fill>
                <patternFill>
                  <bgColor rgb="FF00B050"/>
                </patternFill>
              </fill>
            </x14:dxf>
          </x14:cfRule>
          <x14:cfRule type="cellIs" priority="68" operator="equal" id="{CE020A58-7A94-4D41-B2A6-839946CF4F1B}">
            <xm:f>'Drop Downs'!$B$5</xm:f>
            <x14:dxf>
              <font>
                <b/>
                <i val="0"/>
                <color theme="0"/>
              </font>
              <fill>
                <patternFill>
                  <bgColor rgb="FFFF0000"/>
                </patternFill>
              </fill>
            </x14:dxf>
          </x14:cfRule>
          <xm:sqref>M101:M103</xm:sqref>
        </x14:conditionalFormatting>
        <x14:conditionalFormatting xmlns:xm="http://schemas.microsoft.com/office/excel/2006/main">
          <x14:cfRule type="cellIs" priority="65" operator="equal" id="{8A9B15BA-B248-46D4-92E1-E6BEF377CC27}">
            <xm:f>'Drop Downs'!$B$6</xm:f>
            <x14:dxf>
              <font>
                <b/>
                <i val="0"/>
                <color theme="0"/>
              </font>
              <fill>
                <patternFill>
                  <bgColor rgb="FF00B050"/>
                </patternFill>
              </fill>
            </x14:dxf>
          </x14:cfRule>
          <x14:cfRule type="cellIs" priority="66" operator="equal" id="{47C4563F-C476-4151-95D2-C2BC721D8499}">
            <xm:f>'Drop Downs'!$B$5</xm:f>
            <x14:dxf>
              <font>
                <b/>
                <i val="0"/>
                <color theme="0"/>
              </font>
              <fill>
                <patternFill>
                  <bgColor rgb="FFFF0000"/>
                </patternFill>
              </fill>
            </x14:dxf>
          </x14:cfRule>
          <xm:sqref>M104</xm:sqref>
        </x14:conditionalFormatting>
        <x14:conditionalFormatting xmlns:xm="http://schemas.microsoft.com/office/excel/2006/main">
          <x14:cfRule type="cellIs" priority="63" operator="equal" id="{F5142CBE-DEAF-4C9F-8C6D-2CA7EB523A81}">
            <xm:f>'Drop Downs'!$B$6</xm:f>
            <x14:dxf>
              <font>
                <b/>
                <i val="0"/>
                <color theme="0"/>
              </font>
              <fill>
                <patternFill>
                  <bgColor rgb="FF00B050"/>
                </patternFill>
              </fill>
            </x14:dxf>
          </x14:cfRule>
          <x14:cfRule type="cellIs" priority="64" operator="equal" id="{CDA87BA4-5363-408A-80F7-9C0896DF3F8F}">
            <xm:f>'Drop Downs'!$B$5</xm:f>
            <x14:dxf>
              <font>
                <b/>
                <i val="0"/>
                <color theme="0"/>
              </font>
              <fill>
                <patternFill>
                  <bgColor rgb="FFFF0000"/>
                </patternFill>
              </fill>
            </x14:dxf>
          </x14:cfRule>
          <xm:sqref>H98:H103</xm:sqref>
        </x14:conditionalFormatting>
        <x14:conditionalFormatting xmlns:xm="http://schemas.microsoft.com/office/excel/2006/main">
          <x14:cfRule type="cellIs" priority="61" operator="equal" id="{8AFF34E7-A2B9-4841-9CF1-B4B3E814B6D5}">
            <xm:f>'Drop Downs'!$B$6</xm:f>
            <x14:dxf>
              <font>
                <b/>
                <i val="0"/>
                <color theme="0"/>
              </font>
              <fill>
                <patternFill>
                  <bgColor rgb="FF00B050"/>
                </patternFill>
              </fill>
            </x14:dxf>
          </x14:cfRule>
          <x14:cfRule type="cellIs" priority="62" operator="equal" id="{CC62B70B-2EC0-4165-B7E0-49B4286D4F34}">
            <xm:f>'Drop Downs'!$B$5</xm:f>
            <x14:dxf>
              <font>
                <b/>
                <i val="0"/>
                <color theme="0"/>
              </font>
              <fill>
                <patternFill>
                  <bgColor rgb="FFFF0000"/>
                </patternFill>
              </fill>
            </x14:dxf>
          </x14:cfRule>
          <xm:sqref>H104</xm:sqref>
        </x14:conditionalFormatting>
        <x14:conditionalFormatting xmlns:xm="http://schemas.microsoft.com/office/excel/2006/main">
          <x14:cfRule type="cellIs" priority="59" operator="equal" id="{28DAF377-F74A-483E-8BD1-FDDE72F8D903}">
            <xm:f>'Drop Downs'!$B$6</xm:f>
            <x14:dxf>
              <font>
                <b/>
                <i val="0"/>
                <color theme="0"/>
              </font>
              <fill>
                <patternFill>
                  <bgColor rgb="FF00B050"/>
                </patternFill>
              </fill>
            </x14:dxf>
          </x14:cfRule>
          <x14:cfRule type="cellIs" priority="60" operator="equal" id="{7D968B7F-31C3-4245-A2CD-8232664B2EAC}">
            <xm:f>'Drop Downs'!$B$5</xm:f>
            <x14:dxf>
              <font>
                <b/>
                <i val="0"/>
                <color theme="0"/>
              </font>
              <fill>
                <patternFill>
                  <bgColor rgb="FFFF0000"/>
                </patternFill>
              </fill>
            </x14:dxf>
          </x14:cfRule>
          <xm:sqref>M121:M122 H140 F140</xm:sqref>
        </x14:conditionalFormatting>
        <x14:conditionalFormatting xmlns:xm="http://schemas.microsoft.com/office/excel/2006/main">
          <x14:cfRule type="cellIs" priority="57" operator="equal" id="{A46D9289-A9A2-406E-92B2-9F19CD0E6577}">
            <xm:f>'Drop Downs'!$B$6</xm:f>
            <x14:dxf>
              <font>
                <b/>
                <i val="0"/>
                <color theme="0"/>
              </font>
              <fill>
                <patternFill>
                  <bgColor rgb="FF00B050"/>
                </patternFill>
              </fill>
            </x14:dxf>
          </x14:cfRule>
          <x14:cfRule type="cellIs" priority="58" operator="equal" id="{22E02751-21EF-4E89-85ED-3EBCD93AC153}">
            <xm:f>'Drop Downs'!$B$5</xm:f>
            <x14:dxf>
              <font>
                <b/>
                <i val="0"/>
                <color theme="0"/>
              </font>
              <fill>
                <patternFill>
                  <bgColor rgb="FFFF0000"/>
                </patternFill>
              </fill>
            </x14:dxf>
          </x14:cfRule>
          <xm:sqref>M123</xm:sqref>
        </x14:conditionalFormatting>
        <x14:conditionalFormatting xmlns:xm="http://schemas.microsoft.com/office/excel/2006/main">
          <x14:cfRule type="cellIs" priority="55" operator="equal" id="{3A51B2B4-0084-4433-8CBC-249FA140C3D1}">
            <xm:f>'Drop Downs'!$B$6</xm:f>
            <x14:dxf>
              <font>
                <b/>
                <i val="0"/>
                <color theme="0"/>
              </font>
              <fill>
                <patternFill>
                  <bgColor rgb="FF00B050"/>
                </patternFill>
              </fill>
            </x14:dxf>
          </x14:cfRule>
          <x14:cfRule type="cellIs" priority="56" operator="equal" id="{77CB824B-8C68-4A6D-94C9-34CD04D3E495}">
            <xm:f>'Drop Downs'!$B$5</xm:f>
            <x14:dxf>
              <font>
                <b/>
                <i val="0"/>
                <color theme="0"/>
              </font>
              <fill>
                <patternFill>
                  <bgColor rgb="FFFF0000"/>
                </patternFill>
              </fill>
            </x14:dxf>
          </x14:cfRule>
          <xm:sqref>M124:M126</xm:sqref>
        </x14:conditionalFormatting>
        <x14:conditionalFormatting xmlns:xm="http://schemas.microsoft.com/office/excel/2006/main">
          <x14:cfRule type="cellIs" priority="53" operator="equal" id="{0624CE6E-0C96-4F84-B5B6-E61AA3248246}">
            <xm:f>'Drop Downs'!$B$6</xm:f>
            <x14:dxf>
              <font>
                <b/>
                <i val="0"/>
                <color theme="0"/>
              </font>
              <fill>
                <patternFill>
                  <bgColor rgb="FF00B050"/>
                </patternFill>
              </fill>
            </x14:dxf>
          </x14:cfRule>
          <x14:cfRule type="cellIs" priority="54" operator="equal" id="{39C37094-3FF8-47AD-BB49-F9A672701608}">
            <xm:f>'Drop Downs'!$B$5</xm:f>
            <x14:dxf>
              <font>
                <b/>
                <i val="0"/>
                <color theme="0"/>
              </font>
              <fill>
                <patternFill>
                  <bgColor rgb="FFFF0000"/>
                </patternFill>
              </fill>
            </x14:dxf>
          </x14:cfRule>
          <xm:sqref>M127</xm:sqref>
        </x14:conditionalFormatting>
        <x14:conditionalFormatting xmlns:xm="http://schemas.microsoft.com/office/excel/2006/main">
          <x14:cfRule type="cellIs" priority="51" operator="equal" id="{F94908B4-8724-476A-8096-94FDD533D69D}">
            <xm:f>'Drop Downs'!$B$6</xm:f>
            <x14:dxf>
              <font>
                <b/>
                <i val="0"/>
                <color theme="0"/>
              </font>
              <fill>
                <patternFill>
                  <bgColor rgb="FF00B050"/>
                </patternFill>
              </fill>
            </x14:dxf>
          </x14:cfRule>
          <x14:cfRule type="cellIs" priority="52" operator="equal" id="{43349462-0347-4995-9A8B-FF33AA1034F0}">
            <xm:f>'Drop Downs'!$B$5</xm:f>
            <x14:dxf>
              <font>
                <b/>
                <i val="0"/>
                <color theme="0"/>
              </font>
              <fill>
                <patternFill>
                  <bgColor rgb="FFFF0000"/>
                </patternFill>
              </fill>
            </x14:dxf>
          </x14:cfRule>
          <xm:sqref>H121:H126</xm:sqref>
        </x14:conditionalFormatting>
        <x14:conditionalFormatting xmlns:xm="http://schemas.microsoft.com/office/excel/2006/main">
          <x14:cfRule type="cellIs" priority="49" operator="equal" id="{ACA90D1A-BC04-4A6C-9C02-C91F913BAFEA}">
            <xm:f>'Drop Downs'!$B$6</xm:f>
            <x14:dxf>
              <font>
                <b/>
                <i val="0"/>
                <color theme="0"/>
              </font>
              <fill>
                <patternFill>
                  <bgColor rgb="FF00B050"/>
                </patternFill>
              </fill>
            </x14:dxf>
          </x14:cfRule>
          <x14:cfRule type="cellIs" priority="50" operator="equal" id="{776A5318-0D54-4434-A5F4-719E15D5AEC9}">
            <xm:f>'Drop Downs'!$B$5</xm:f>
            <x14:dxf>
              <font>
                <b/>
                <i val="0"/>
                <color theme="0"/>
              </font>
              <fill>
                <patternFill>
                  <bgColor rgb="FFFF0000"/>
                </patternFill>
              </fill>
            </x14:dxf>
          </x14:cfRule>
          <xm:sqref>H127</xm:sqref>
        </x14:conditionalFormatting>
        <x14:conditionalFormatting xmlns:xm="http://schemas.microsoft.com/office/excel/2006/main">
          <x14:cfRule type="cellIs" priority="47" operator="equal" id="{5399B5CA-638C-4389-871D-BAAA69286AA7}">
            <xm:f>'Drop Downs'!$B$6</xm:f>
            <x14:dxf>
              <font>
                <b/>
                <i val="0"/>
                <color theme="0"/>
              </font>
              <fill>
                <patternFill>
                  <bgColor rgb="FF00B050"/>
                </patternFill>
              </fill>
            </x14:dxf>
          </x14:cfRule>
          <x14:cfRule type="cellIs" priority="48" operator="equal" id="{4E45BD89-2B13-4C06-97B7-87A1B5D96FF1}">
            <xm:f>'Drop Downs'!$B$5</xm:f>
            <x14:dxf>
              <font>
                <b/>
                <i val="0"/>
                <color theme="0"/>
              </font>
              <fill>
                <patternFill>
                  <bgColor rgb="FFFF0000"/>
                </patternFill>
              </fill>
            </x14:dxf>
          </x14:cfRule>
          <xm:sqref>M144:M145 H163 F163</xm:sqref>
        </x14:conditionalFormatting>
        <x14:conditionalFormatting xmlns:xm="http://schemas.microsoft.com/office/excel/2006/main">
          <x14:cfRule type="cellIs" priority="45" operator="equal" id="{B129E4F3-8489-414B-AB6A-62B11168F89F}">
            <xm:f>'Drop Downs'!$B$6</xm:f>
            <x14:dxf>
              <font>
                <b/>
                <i val="0"/>
                <color theme="0"/>
              </font>
              <fill>
                <patternFill>
                  <bgColor rgb="FF00B050"/>
                </patternFill>
              </fill>
            </x14:dxf>
          </x14:cfRule>
          <x14:cfRule type="cellIs" priority="46" operator="equal" id="{D758E5D3-6F8B-4AE9-BA40-7D11ADFF0B97}">
            <xm:f>'Drop Downs'!$B$5</xm:f>
            <x14:dxf>
              <font>
                <b/>
                <i val="0"/>
                <color theme="0"/>
              </font>
              <fill>
                <patternFill>
                  <bgColor rgb="FFFF0000"/>
                </patternFill>
              </fill>
            </x14:dxf>
          </x14:cfRule>
          <xm:sqref>M146</xm:sqref>
        </x14:conditionalFormatting>
        <x14:conditionalFormatting xmlns:xm="http://schemas.microsoft.com/office/excel/2006/main">
          <x14:cfRule type="cellIs" priority="43" operator="equal" id="{4B9499F2-D8F6-4DF4-92B7-FC4AD8FFC6F5}">
            <xm:f>'Drop Downs'!$B$6</xm:f>
            <x14:dxf>
              <font>
                <b/>
                <i val="0"/>
                <color theme="0"/>
              </font>
              <fill>
                <patternFill>
                  <bgColor rgb="FF00B050"/>
                </patternFill>
              </fill>
            </x14:dxf>
          </x14:cfRule>
          <x14:cfRule type="cellIs" priority="44" operator="equal" id="{03320751-92F8-44CA-AC9A-79C342354CD7}">
            <xm:f>'Drop Downs'!$B$5</xm:f>
            <x14:dxf>
              <font>
                <b/>
                <i val="0"/>
                <color theme="0"/>
              </font>
              <fill>
                <patternFill>
                  <bgColor rgb="FFFF0000"/>
                </patternFill>
              </fill>
            </x14:dxf>
          </x14:cfRule>
          <xm:sqref>M147:M149</xm:sqref>
        </x14:conditionalFormatting>
        <x14:conditionalFormatting xmlns:xm="http://schemas.microsoft.com/office/excel/2006/main">
          <x14:cfRule type="cellIs" priority="41" operator="equal" id="{5D5D49DA-1D23-4296-AB5A-658B4CDB7512}">
            <xm:f>'Drop Downs'!$B$6</xm:f>
            <x14:dxf>
              <font>
                <b/>
                <i val="0"/>
                <color theme="0"/>
              </font>
              <fill>
                <patternFill>
                  <bgColor rgb="FF00B050"/>
                </patternFill>
              </fill>
            </x14:dxf>
          </x14:cfRule>
          <x14:cfRule type="cellIs" priority="42" operator="equal" id="{95A7B5E0-A42E-4016-A37D-2A7A16A22205}">
            <xm:f>'Drop Downs'!$B$5</xm:f>
            <x14:dxf>
              <font>
                <b/>
                <i val="0"/>
                <color theme="0"/>
              </font>
              <fill>
                <patternFill>
                  <bgColor rgb="FFFF0000"/>
                </patternFill>
              </fill>
            </x14:dxf>
          </x14:cfRule>
          <xm:sqref>M150</xm:sqref>
        </x14:conditionalFormatting>
        <x14:conditionalFormatting xmlns:xm="http://schemas.microsoft.com/office/excel/2006/main">
          <x14:cfRule type="cellIs" priority="39" operator="equal" id="{05E6DC29-7A9E-4207-8EF4-0163890C2C37}">
            <xm:f>'Drop Downs'!$B$6</xm:f>
            <x14:dxf>
              <font>
                <b/>
                <i val="0"/>
                <color theme="0"/>
              </font>
              <fill>
                <patternFill>
                  <bgColor rgb="FF00B050"/>
                </patternFill>
              </fill>
            </x14:dxf>
          </x14:cfRule>
          <x14:cfRule type="cellIs" priority="40" operator="equal" id="{155CE476-9C01-4DE3-BE8B-49D9DD238B05}">
            <xm:f>'Drop Downs'!$B$5</xm:f>
            <x14:dxf>
              <font>
                <b/>
                <i val="0"/>
                <color theme="0"/>
              </font>
              <fill>
                <patternFill>
                  <bgColor rgb="FFFF0000"/>
                </patternFill>
              </fill>
            </x14:dxf>
          </x14:cfRule>
          <xm:sqref>H144:H149</xm:sqref>
        </x14:conditionalFormatting>
        <x14:conditionalFormatting xmlns:xm="http://schemas.microsoft.com/office/excel/2006/main">
          <x14:cfRule type="cellIs" priority="37" operator="equal" id="{2854C652-221F-42A0-B765-1324507B187D}">
            <xm:f>'Drop Downs'!$B$6</xm:f>
            <x14:dxf>
              <font>
                <b/>
                <i val="0"/>
                <color theme="0"/>
              </font>
              <fill>
                <patternFill>
                  <bgColor rgb="FF00B050"/>
                </patternFill>
              </fill>
            </x14:dxf>
          </x14:cfRule>
          <x14:cfRule type="cellIs" priority="38" operator="equal" id="{81ECF44E-0228-425A-8808-16527D344DA2}">
            <xm:f>'Drop Downs'!$B$5</xm:f>
            <x14:dxf>
              <font>
                <b/>
                <i val="0"/>
                <color theme="0"/>
              </font>
              <fill>
                <patternFill>
                  <bgColor rgb="FFFF0000"/>
                </patternFill>
              </fill>
            </x14:dxf>
          </x14:cfRule>
          <xm:sqref>H150</xm:sqref>
        </x14:conditionalFormatting>
        <x14:conditionalFormatting xmlns:xm="http://schemas.microsoft.com/office/excel/2006/main">
          <x14:cfRule type="cellIs" priority="35" operator="equal" id="{59D6039E-0F87-4F37-B92D-C75467FECF5E}">
            <xm:f>'Drop Downs'!$B$6</xm:f>
            <x14:dxf>
              <font>
                <b/>
                <i val="0"/>
                <color theme="0"/>
              </font>
              <fill>
                <patternFill>
                  <bgColor rgb="FF00B050"/>
                </patternFill>
              </fill>
            </x14:dxf>
          </x14:cfRule>
          <x14:cfRule type="cellIs" priority="36" operator="equal" id="{91C26C4E-879E-4105-8E34-9C7DAA6DBCDB}">
            <xm:f>'Drop Downs'!$B$5</xm:f>
            <x14:dxf>
              <font>
                <b/>
                <i val="0"/>
                <color theme="0"/>
              </font>
              <fill>
                <patternFill>
                  <bgColor rgb="FFFF0000"/>
                </patternFill>
              </fill>
            </x14:dxf>
          </x14:cfRule>
          <xm:sqref>M167:M168 H186 F186</xm:sqref>
        </x14:conditionalFormatting>
        <x14:conditionalFormatting xmlns:xm="http://schemas.microsoft.com/office/excel/2006/main">
          <x14:cfRule type="cellIs" priority="33" operator="equal" id="{6FF3B6E9-A67C-4863-BAD8-28432968816B}">
            <xm:f>'Drop Downs'!$B$6</xm:f>
            <x14:dxf>
              <font>
                <b/>
                <i val="0"/>
                <color theme="0"/>
              </font>
              <fill>
                <patternFill>
                  <bgColor rgb="FF00B050"/>
                </patternFill>
              </fill>
            </x14:dxf>
          </x14:cfRule>
          <x14:cfRule type="cellIs" priority="34" operator="equal" id="{2647CC2E-E967-4D09-A0E6-E63B1D338241}">
            <xm:f>'Drop Downs'!$B$5</xm:f>
            <x14:dxf>
              <font>
                <b/>
                <i val="0"/>
                <color theme="0"/>
              </font>
              <fill>
                <patternFill>
                  <bgColor rgb="FFFF0000"/>
                </patternFill>
              </fill>
            </x14:dxf>
          </x14:cfRule>
          <xm:sqref>M169</xm:sqref>
        </x14:conditionalFormatting>
        <x14:conditionalFormatting xmlns:xm="http://schemas.microsoft.com/office/excel/2006/main">
          <x14:cfRule type="cellIs" priority="31" operator="equal" id="{B60EB703-CC5C-453E-BD4D-78BC50D0D6DD}">
            <xm:f>'Drop Downs'!$B$6</xm:f>
            <x14:dxf>
              <font>
                <b/>
                <i val="0"/>
                <color theme="0"/>
              </font>
              <fill>
                <patternFill>
                  <bgColor rgb="FF00B050"/>
                </patternFill>
              </fill>
            </x14:dxf>
          </x14:cfRule>
          <x14:cfRule type="cellIs" priority="32" operator="equal" id="{5A145B95-5706-44BA-AA53-0D851C1A9582}">
            <xm:f>'Drop Downs'!$B$5</xm:f>
            <x14:dxf>
              <font>
                <b/>
                <i val="0"/>
                <color theme="0"/>
              </font>
              <fill>
                <patternFill>
                  <bgColor rgb="FFFF0000"/>
                </patternFill>
              </fill>
            </x14:dxf>
          </x14:cfRule>
          <xm:sqref>M170:M172</xm:sqref>
        </x14:conditionalFormatting>
        <x14:conditionalFormatting xmlns:xm="http://schemas.microsoft.com/office/excel/2006/main">
          <x14:cfRule type="cellIs" priority="29" operator="equal" id="{ADA33273-36A7-4630-9735-53DF2A44E154}">
            <xm:f>'Drop Downs'!$B$6</xm:f>
            <x14:dxf>
              <font>
                <b/>
                <i val="0"/>
                <color theme="0"/>
              </font>
              <fill>
                <patternFill>
                  <bgColor rgb="FF00B050"/>
                </patternFill>
              </fill>
            </x14:dxf>
          </x14:cfRule>
          <x14:cfRule type="cellIs" priority="30" operator="equal" id="{2ECE98D2-214A-40B0-B708-A6A26C30AEB8}">
            <xm:f>'Drop Downs'!$B$5</xm:f>
            <x14:dxf>
              <font>
                <b/>
                <i val="0"/>
                <color theme="0"/>
              </font>
              <fill>
                <patternFill>
                  <bgColor rgb="FFFF0000"/>
                </patternFill>
              </fill>
            </x14:dxf>
          </x14:cfRule>
          <xm:sqref>M173</xm:sqref>
        </x14:conditionalFormatting>
        <x14:conditionalFormatting xmlns:xm="http://schemas.microsoft.com/office/excel/2006/main">
          <x14:cfRule type="cellIs" priority="27" operator="equal" id="{F3D3D9A2-A4E7-4D15-B3B9-6D0D8B568427}">
            <xm:f>'Drop Downs'!$B$6</xm:f>
            <x14:dxf>
              <font>
                <b/>
                <i val="0"/>
                <color theme="0"/>
              </font>
              <fill>
                <patternFill>
                  <bgColor rgb="FF00B050"/>
                </patternFill>
              </fill>
            </x14:dxf>
          </x14:cfRule>
          <x14:cfRule type="cellIs" priority="28" operator="equal" id="{99DF1AB1-4FFD-4AE6-9E38-BDCF20D3A237}">
            <xm:f>'Drop Downs'!$B$5</xm:f>
            <x14:dxf>
              <font>
                <b/>
                <i val="0"/>
                <color theme="0"/>
              </font>
              <fill>
                <patternFill>
                  <bgColor rgb="FFFF0000"/>
                </patternFill>
              </fill>
            </x14:dxf>
          </x14:cfRule>
          <xm:sqref>H167:H172</xm:sqref>
        </x14:conditionalFormatting>
        <x14:conditionalFormatting xmlns:xm="http://schemas.microsoft.com/office/excel/2006/main">
          <x14:cfRule type="cellIs" priority="25" operator="equal" id="{78DC09EC-8BF4-4A1A-B4D0-FCE10C89CA5D}">
            <xm:f>'Drop Downs'!$B$6</xm:f>
            <x14:dxf>
              <font>
                <b/>
                <i val="0"/>
                <color theme="0"/>
              </font>
              <fill>
                <patternFill>
                  <bgColor rgb="FF00B050"/>
                </patternFill>
              </fill>
            </x14:dxf>
          </x14:cfRule>
          <x14:cfRule type="cellIs" priority="26" operator="equal" id="{BFC84157-48DE-4814-8A17-1B06E55469BD}">
            <xm:f>'Drop Downs'!$B$5</xm:f>
            <x14:dxf>
              <font>
                <b/>
                <i val="0"/>
                <color theme="0"/>
              </font>
              <fill>
                <patternFill>
                  <bgColor rgb="FFFF0000"/>
                </patternFill>
              </fill>
            </x14:dxf>
          </x14:cfRule>
          <xm:sqref>H173</xm:sqref>
        </x14:conditionalFormatting>
        <x14:conditionalFormatting xmlns:xm="http://schemas.microsoft.com/office/excel/2006/main">
          <x14:cfRule type="cellIs" priority="23" operator="equal" id="{2C6AAD34-D43B-4E38-B5E3-05A16A17CFBB}">
            <xm:f>'Drop Downs'!$B$6</xm:f>
            <x14:dxf>
              <font>
                <b/>
                <i val="0"/>
                <color theme="0"/>
              </font>
              <fill>
                <patternFill>
                  <bgColor rgb="FF00B050"/>
                </patternFill>
              </fill>
            </x14:dxf>
          </x14:cfRule>
          <x14:cfRule type="cellIs" priority="24" operator="equal" id="{930EBB80-3770-4A68-9175-CF2A6477EE63}">
            <xm:f>'Drop Downs'!$B$5</xm:f>
            <x14:dxf>
              <font>
                <b/>
                <i val="0"/>
                <color theme="0"/>
              </font>
              <fill>
                <patternFill>
                  <bgColor rgb="FFFF0000"/>
                </patternFill>
              </fill>
            </x14:dxf>
          </x14:cfRule>
          <xm:sqref>M190:M191 H209 F209</xm:sqref>
        </x14:conditionalFormatting>
        <x14:conditionalFormatting xmlns:xm="http://schemas.microsoft.com/office/excel/2006/main">
          <x14:cfRule type="cellIs" priority="21" operator="equal" id="{192CECA1-4C27-4BCB-8E63-141F3D2E4B3D}">
            <xm:f>'Drop Downs'!$B$6</xm:f>
            <x14:dxf>
              <font>
                <b/>
                <i val="0"/>
                <color theme="0"/>
              </font>
              <fill>
                <patternFill>
                  <bgColor rgb="FF00B050"/>
                </patternFill>
              </fill>
            </x14:dxf>
          </x14:cfRule>
          <x14:cfRule type="cellIs" priority="22" operator="equal" id="{BCC78965-F343-4F17-9EE2-B84A550D4366}">
            <xm:f>'Drop Downs'!$B$5</xm:f>
            <x14:dxf>
              <font>
                <b/>
                <i val="0"/>
                <color theme="0"/>
              </font>
              <fill>
                <patternFill>
                  <bgColor rgb="FFFF0000"/>
                </patternFill>
              </fill>
            </x14:dxf>
          </x14:cfRule>
          <xm:sqref>M192</xm:sqref>
        </x14:conditionalFormatting>
        <x14:conditionalFormatting xmlns:xm="http://schemas.microsoft.com/office/excel/2006/main">
          <x14:cfRule type="cellIs" priority="19" operator="equal" id="{A1737E6C-BBCF-4BCE-8F51-2D8562B4AD36}">
            <xm:f>'Drop Downs'!$B$6</xm:f>
            <x14:dxf>
              <font>
                <b/>
                <i val="0"/>
                <color theme="0"/>
              </font>
              <fill>
                <patternFill>
                  <bgColor rgb="FF00B050"/>
                </patternFill>
              </fill>
            </x14:dxf>
          </x14:cfRule>
          <x14:cfRule type="cellIs" priority="20" operator="equal" id="{B9D3AB7B-9CA9-4150-BE05-7BC126618542}">
            <xm:f>'Drop Downs'!$B$5</xm:f>
            <x14:dxf>
              <font>
                <b/>
                <i val="0"/>
                <color theme="0"/>
              </font>
              <fill>
                <patternFill>
                  <bgColor rgb="FFFF0000"/>
                </patternFill>
              </fill>
            </x14:dxf>
          </x14:cfRule>
          <xm:sqref>M193:M195</xm:sqref>
        </x14:conditionalFormatting>
        <x14:conditionalFormatting xmlns:xm="http://schemas.microsoft.com/office/excel/2006/main">
          <x14:cfRule type="cellIs" priority="17" operator="equal" id="{95BF99FC-A5FE-4A36-B4CA-D9DBE61E22FB}">
            <xm:f>'Drop Downs'!$B$6</xm:f>
            <x14:dxf>
              <font>
                <b/>
                <i val="0"/>
                <color theme="0"/>
              </font>
              <fill>
                <patternFill>
                  <bgColor rgb="FF00B050"/>
                </patternFill>
              </fill>
            </x14:dxf>
          </x14:cfRule>
          <x14:cfRule type="cellIs" priority="18" operator="equal" id="{64C0A523-0687-481E-8697-A3264D5EC5AB}">
            <xm:f>'Drop Downs'!$B$5</xm:f>
            <x14:dxf>
              <font>
                <b/>
                <i val="0"/>
                <color theme="0"/>
              </font>
              <fill>
                <patternFill>
                  <bgColor rgb="FFFF0000"/>
                </patternFill>
              </fill>
            </x14:dxf>
          </x14:cfRule>
          <xm:sqref>M196</xm:sqref>
        </x14:conditionalFormatting>
        <x14:conditionalFormatting xmlns:xm="http://schemas.microsoft.com/office/excel/2006/main">
          <x14:cfRule type="cellIs" priority="15" operator="equal" id="{9BDFB54B-836D-433E-9AEE-34A749F1E4E4}">
            <xm:f>'Drop Downs'!$B$6</xm:f>
            <x14:dxf>
              <font>
                <b/>
                <i val="0"/>
                <color theme="0"/>
              </font>
              <fill>
                <patternFill>
                  <bgColor rgb="FF00B050"/>
                </patternFill>
              </fill>
            </x14:dxf>
          </x14:cfRule>
          <x14:cfRule type="cellIs" priority="16" operator="equal" id="{C099DB59-4713-4A96-AF7C-B067F72D682A}">
            <xm:f>'Drop Downs'!$B$5</xm:f>
            <x14:dxf>
              <font>
                <b/>
                <i val="0"/>
                <color theme="0"/>
              </font>
              <fill>
                <patternFill>
                  <bgColor rgb="FFFF0000"/>
                </patternFill>
              </fill>
            </x14:dxf>
          </x14:cfRule>
          <xm:sqref>H190:H195</xm:sqref>
        </x14:conditionalFormatting>
        <x14:conditionalFormatting xmlns:xm="http://schemas.microsoft.com/office/excel/2006/main">
          <x14:cfRule type="cellIs" priority="13" operator="equal" id="{CE26392C-BCF6-4368-A445-8D686F5B56A4}">
            <xm:f>'Drop Downs'!$B$6</xm:f>
            <x14:dxf>
              <font>
                <b/>
                <i val="0"/>
                <color theme="0"/>
              </font>
              <fill>
                <patternFill>
                  <bgColor rgb="FF00B050"/>
                </patternFill>
              </fill>
            </x14:dxf>
          </x14:cfRule>
          <x14:cfRule type="cellIs" priority="14" operator="equal" id="{E55157D4-0323-4698-8933-1DC2D848B4FE}">
            <xm:f>'Drop Downs'!$B$5</xm:f>
            <x14:dxf>
              <font>
                <b/>
                <i val="0"/>
                <color theme="0"/>
              </font>
              <fill>
                <patternFill>
                  <bgColor rgb="FFFF0000"/>
                </patternFill>
              </fill>
            </x14:dxf>
          </x14:cfRule>
          <xm:sqref>H196</xm:sqref>
        </x14:conditionalFormatting>
        <x14:conditionalFormatting xmlns:xm="http://schemas.microsoft.com/office/excel/2006/main">
          <x14:cfRule type="cellIs" priority="11" operator="equal" id="{82030889-80FB-4FF6-B818-5D31260C35D7}">
            <xm:f>'Drop Downs'!$B$6</xm:f>
            <x14:dxf>
              <font>
                <b/>
                <i val="0"/>
                <color theme="0"/>
              </font>
              <fill>
                <patternFill>
                  <bgColor rgb="FF00B050"/>
                </patternFill>
              </fill>
            </x14:dxf>
          </x14:cfRule>
          <x14:cfRule type="cellIs" priority="12" operator="equal" id="{7536BB04-3E3E-45EF-8074-40DBE74A05E1}">
            <xm:f>'Drop Downs'!$B$5</xm:f>
            <x14:dxf>
              <font>
                <b/>
                <i val="0"/>
                <color theme="0"/>
              </font>
              <fill>
                <patternFill>
                  <bgColor rgb="FFFF0000"/>
                </patternFill>
              </fill>
            </x14:dxf>
          </x14:cfRule>
          <xm:sqref>M213:M214 H232 F232</xm:sqref>
        </x14:conditionalFormatting>
        <x14:conditionalFormatting xmlns:xm="http://schemas.microsoft.com/office/excel/2006/main">
          <x14:cfRule type="cellIs" priority="9" operator="equal" id="{436F3037-E014-4857-AA19-26D9993E9653}">
            <xm:f>'Drop Downs'!$B$6</xm:f>
            <x14:dxf>
              <font>
                <b/>
                <i val="0"/>
                <color theme="0"/>
              </font>
              <fill>
                <patternFill>
                  <bgColor rgb="FF00B050"/>
                </patternFill>
              </fill>
            </x14:dxf>
          </x14:cfRule>
          <x14:cfRule type="cellIs" priority="10" operator="equal" id="{61B4A94E-86C1-4D67-AB94-7A1C764A34E2}">
            <xm:f>'Drop Downs'!$B$5</xm:f>
            <x14:dxf>
              <font>
                <b/>
                <i val="0"/>
                <color theme="0"/>
              </font>
              <fill>
                <patternFill>
                  <bgColor rgb="FFFF0000"/>
                </patternFill>
              </fill>
            </x14:dxf>
          </x14:cfRule>
          <xm:sqref>M215</xm:sqref>
        </x14:conditionalFormatting>
        <x14:conditionalFormatting xmlns:xm="http://schemas.microsoft.com/office/excel/2006/main">
          <x14:cfRule type="cellIs" priority="7" operator="equal" id="{15570B7A-ED18-4099-91D5-A393C37B4FAF}">
            <xm:f>'Drop Downs'!$B$6</xm:f>
            <x14:dxf>
              <font>
                <b/>
                <i val="0"/>
                <color theme="0"/>
              </font>
              <fill>
                <patternFill>
                  <bgColor rgb="FF00B050"/>
                </patternFill>
              </fill>
            </x14:dxf>
          </x14:cfRule>
          <x14:cfRule type="cellIs" priority="8" operator="equal" id="{1721DFDB-590B-4363-867A-71B00CC29B71}">
            <xm:f>'Drop Downs'!$B$5</xm:f>
            <x14:dxf>
              <font>
                <b/>
                <i val="0"/>
                <color theme="0"/>
              </font>
              <fill>
                <patternFill>
                  <bgColor rgb="FFFF0000"/>
                </patternFill>
              </fill>
            </x14:dxf>
          </x14:cfRule>
          <xm:sqref>M216:M218</xm:sqref>
        </x14:conditionalFormatting>
        <x14:conditionalFormatting xmlns:xm="http://schemas.microsoft.com/office/excel/2006/main">
          <x14:cfRule type="cellIs" priority="5" operator="equal" id="{D7AE63B4-23C6-46E4-953F-B0D534B79D6C}">
            <xm:f>'Drop Downs'!$B$6</xm:f>
            <x14:dxf>
              <font>
                <b/>
                <i val="0"/>
                <color theme="0"/>
              </font>
              <fill>
                <patternFill>
                  <bgColor rgb="FF00B050"/>
                </patternFill>
              </fill>
            </x14:dxf>
          </x14:cfRule>
          <x14:cfRule type="cellIs" priority="6" operator="equal" id="{69BA9010-1021-4CB4-B039-4CF3118E8A77}">
            <xm:f>'Drop Downs'!$B$5</xm:f>
            <x14:dxf>
              <font>
                <b/>
                <i val="0"/>
                <color theme="0"/>
              </font>
              <fill>
                <patternFill>
                  <bgColor rgb="FFFF0000"/>
                </patternFill>
              </fill>
            </x14:dxf>
          </x14:cfRule>
          <xm:sqref>M219</xm:sqref>
        </x14:conditionalFormatting>
        <x14:conditionalFormatting xmlns:xm="http://schemas.microsoft.com/office/excel/2006/main">
          <x14:cfRule type="cellIs" priority="3" operator="equal" id="{5402E1E2-32E7-412E-9CD0-FD7E570BFFF6}">
            <xm:f>'Drop Downs'!$B$6</xm:f>
            <x14:dxf>
              <font>
                <b/>
                <i val="0"/>
                <color theme="0"/>
              </font>
              <fill>
                <patternFill>
                  <bgColor rgb="FF00B050"/>
                </patternFill>
              </fill>
            </x14:dxf>
          </x14:cfRule>
          <x14:cfRule type="cellIs" priority="4" operator="equal" id="{E1E48119-0D79-4556-BCA4-2BA78692856B}">
            <xm:f>'Drop Downs'!$B$5</xm:f>
            <x14:dxf>
              <font>
                <b/>
                <i val="0"/>
                <color theme="0"/>
              </font>
              <fill>
                <patternFill>
                  <bgColor rgb="FFFF0000"/>
                </patternFill>
              </fill>
            </x14:dxf>
          </x14:cfRule>
          <xm:sqref>H213:H218</xm:sqref>
        </x14:conditionalFormatting>
        <x14:conditionalFormatting xmlns:xm="http://schemas.microsoft.com/office/excel/2006/main">
          <x14:cfRule type="cellIs" priority="1" operator="equal" id="{F08DFB17-ACCB-4E75-821A-552EAFEAD2C1}">
            <xm:f>'Drop Downs'!$B$6</xm:f>
            <x14:dxf>
              <font>
                <b/>
                <i val="0"/>
                <color theme="0"/>
              </font>
              <fill>
                <patternFill>
                  <bgColor rgb="FF00B050"/>
                </patternFill>
              </fill>
            </x14:dxf>
          </x14:cfRule>
          <x14:cfRule type="cellIs" priority="2" operator="equal" id="{1180F05F-A273-4AF6-A5F0-51527C749FE1}">
            <xm:f>'Drop Downs'!$B$5</xm:f>
            <x14:dxf>
              <font>
                <b/>
                <i val="0"/>
                <color theme="0"/>
              </font>
              <fill>
                <patternFill>
                  <bgColor rgb="FFFF0000"/>
                </patternFill>
              </fill>
            </x14:dxf>
          </x14:cfRule>
          <xm:sqref>H219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
  <sheetViews>
    <sheetView workbookViewId="0">
      <selection activeCell="G41" sqref="G41"/>
    </sheetView>
  </sheetViews>
  <sheetFormatPr defaultRowHeight="15" x14ac:dyDescent="0.25"/>
  <sheetData>
    <row r="2" spans="2:2" x14ac:dyDescent="0.25">
      <c r="B2" t="s">
        <v>2</v>
      </c>
    </row>
    <row r="3" spans="2:2" x14ac:dyDescent="0.25">
      <c r="B3" t="s">
        <v>19</v>
      </c>
    </row>
    <row r="5" spans="2:2" x14ac:dyDescent="0.25">
      <c r="B5" t="s">
        <v>122</v>
      </c>
    </row>
    <row r="6" spans="2:2" x14ac:dyDescent="0.25">
      <c r="B6"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13"/>
  <sheetViews>
    <sheetView showGridLines="0" workbookViewId="0">
      <selection activeCell="D4" sqref="D4"/>
    </sheetView>
  </sheetViews>
  <sheetFormatPr defaultRowHeight="15" x14ac:dyDescent="0.25"/>
  <cols>
    <col min="4" max="4" width="10.140625" customWidth="1"/>
    <col min="5" max="7" width="10.140625" bestFit="1" customWidth="1"/>
  </cols>
  <sheetData>
    <row r="1" spans="3:10" ht="15.75" thickBot="1" x14ac:dyDescent="0.3"/>
    <row r="2" spans="3:10" x14ac:dyDescent="0.25">
      <c r="D2" s="20" t="s">
        <v>134</v>
      </c>
      <c r="E2" s="6"/>
      <c r="F2" s="6"/>
      <c r="G2" s="7"/>
      <c r="H2" s="20" t="s">
        <v>120</v>
      </c>
      <c r="I2" s="6"/>
      <c r="J2" s="7"/>
    </row>
    <row r="3" spans="3:10" x14ac:dyDescent="0.25">
      <c r="D3" s="49" t="s">
        <v>140</v>
      </c>
      <c r="E3" s="2" t="s">
        <v>141</v>
      </c>
      <c r="F3" s="2" t="s">
        <v>142</v>
      </c>
      <c r="G3" s="9" t="s">
        <v>143</v>
      </c>
      <c r="H3" s="179" t="s">
        <v>92</v>
      </c>
      <c r="I3" s="172" t="s">
        <v>93</v>
      </c>
      <c r="J3" s="180" t="s">
        <v>94</v>
      </c>
    </row>
    <row r="4" spans="3:10" x14ac:dyDescent="0.25">
      <c r="C4" s="174" t="s">
        <v>1</v>
      </c>
      <c r="D4" s="175">
        <f>'Round 0'!G24</f>
        <v>50</v>
      </c>
      <c r="E4" s="99">
        <f>'Round 1'!F24</f>
        <v>50</v>
      </c>
      <c r="F4" s="99">
        <f>'Round 2'!F24</f>
        <v>50</v>
      </c>
      <c r="G4" s="131">
        <f>'Round 3 (Final)'!D24</f>
        <v>50</v>
      </c>
      <c r="H4" s="181">
        <f>(E4-D4)/D4</f>
        <v>0</v>
      </c>
      <c r="I4" s="173">
        <f t="shared" ref="I4:J4" si="0">(F4-E4)/E4</f>
        <v>0</v>
      </c>
      <c r="J4" s="182">
        <f t="shared" si="0"/>
        <v>0</v>
      </c>
    </row>
    <row r="5" spans="3:10" x14ac:dyDescent="0.25">
      <c r="C5" s="174" t="s">
        <v>9</v>
      </c>
      <c r="D5" s="175">
        <f>'Round 0'!G47</f>
        <v>50</v>
      </c>
      <c r="E5" s="99">
        <f>'Round 1'!F47</f>
        <v>50</v>
      </c>
      <c r="F5" s="99">
        <f>'Round 2'!F47</f>
        <v>50</v>
      </c>
      <c r="G5" s="131">
        <f>'Round 3 (Final)'!D47</f>
        <v>50</v>
      </c>
      <c r="H5" s="181">
        <f t="shared" ref="H5:H13" si="1">(E5-D5)/D5</f>
        <v>0</v>
      </c>
      <c r="I5" s="173">
        <f t="shared" ref="I5:I13" si="2">(F5-E5)/E5</f>
        <v>0</v>
      </c>
      <c r="J5" s="182">
        <f t="shared" ref="J5:J13" si="3">(G5-F5)/F5</f>
        <v>0</v>
      </c>
    </row>
    <row r="6" spans="3:10" x14ac:dyDescent="0.25">
      <c r="C6" s="174" t="s">
        <v>10</v>
      </c>
      <c r="D6" s="175">
        <f>'Round 0'!G70</f>
        <v>50</v>
      </c>
      <c r="E6" s="99">
        <f>'Round 1'!F70</f>
        <v>50</v>
      </c>
      <c r="F6" s="99">
        <f>'Round 2'!F70</f>
        <v>50</v>
      </c>
      <c r="G6" s="131">
        <f>'Round 3 (Final)'!D70</f>
        <v>50</v>
      </c>
      <c r="H6" s="181">
        <f t="shared" si="1"/>
        <v>0</v>
      </c>
      <c r="I6" s="173">
        <f t="shared" si="2"/>
        <v>0</v>
      </c>
      <c r="J6" s="182">
        <f t="shared" si="3"/>
        <v>0</v>
      </c>
    </row>
    <row r="7" spans="3:10" x14ac:dyDescent="0.25">
      <c r="C7" s="174" t="s">
        <v>11</v>
      </c>
      <c r="D7" s="175">
        <f>'Round 0'!G93</f>
        <v>50</v>
      </c>
      <c r="E7" s="99">
        <f>'Round 1'!F93</f>
        <v>50</v>
      </c>
      <c r="F7" s="99">
        <f>'Round 2'!F93</f>
        <v>50</v>
      </c>
      <c r="G7" s="131">
        <f>'Round 3 (Final)'!D93</f>
        <v>50</v>
      </c>
      <c r="H7" s="181">
        <f t="shared" si="1"/>
        <v>0</v>
      </c>
      <c r="I7" s="173">
        <f t="shared" si="2"/>
        <v>0</v>
      </c>
      <c r="J7" s="182">
        <f t="shared" si="3"/>
        <v>0</v>
      </c>
    </row>
    <row r="8" spans="3:10" x14ac:dyDescent="0.25">
      <c r="C8" s="174" t="s">
        <v>12</v>
      </c>
      <c r="D8" s="175">
        <f>'Round 0'!G116</f>
        <v>50</v>
      </c>
      <c r="E8" s="99">
        <f>'Round 1'!F116</f>
        <v>50</v>
      </c>
      <c r="F8" s="99">
        <f>'Round 2'!F116</f>
        <v>50</v>
      </c>
      <c r="G8" s="131">
        <f>'Round 3 (Final)'!D116</f>
        <v>50</v>
      </c>
      <c r="H8" s="181">
        <f t="shared" si="1"/>
        <v>0</v>
      </c>
      <c r="I8" s="173">
        <f t="shared" si="2"/>
        <v>0</v>
      </c>
      <c r="J8" s="182">
        <f t="shared" si="3"/>
        <v>0</v>
      </c>
    </row>
    <row r="9" spans="3:10" x14ac:dyDescent="0.25">
      <c r="C9" s="174" t="s">
        <v>13</v>
      </c>
      <c r="D9" s="175">
        <f>'Round 0'!G139</f>
        <v>50</v>
      </c>
      <c r="E9" s="99">
        <f>'Round 1'!F139</f>
        <v>50</v>
      </c>
      <c r="F9" s="99">
        <f>'Round 2'!F139</f>
        <v>50</v>
      </c>
      <c r="G9" s="131">
        <f>'Round 3 (Final)'!D139</f>
        <v>50</v>
      </c>
      <c r="H9" s="181">
        <f t="shared" si="1"/>
        <v>0</v>
      </c>
      <c r="I9" s="173">
        <f t="shared" si="2"/>
        <v>0</v>
      </c>
      <c r="J9" s="182">
        <f t="shared" si="3"/>
        <v>0</v>
      </c>
    </row>
    <row r="10" spans="3:10" x14ac:dyDescent="0.25">
      <c r="C10" s="174" t="s">
        <v>14</v>
      </c>
      <c r="D10" s="175">
        <f>'Round 0'!G162</f>
        <v>50</v>
      </c>
      <c r="E10" s="99">
        <f>'Round 1'!F162</f>
        <v>50</v>
      </c>
      <c r="F10" s="99">
        <f>'Round 2'!F162</f>
        <v>50</v>
      </c>
      <c r="G10" s="131">
        <f>'Round 3 (Final)'!D162</f>
        <v>50</v>
      </c>
      <c r="H10" s="181">
        <f t="shared" si="1"/>
        <v>0</v>
      </c>
      <c r="I10" s="173">
        <f t="shared" si="2"/>
        <v>0</v>
      </c>
      <c r="J10" s="182">
        <f t="shared" si="3"/>
        <v>0</v>
      </c>
    </row>
    <row r="11" spans="3:10" x14ac:dyDescent="0.25">
      <c r="C11" s="174" t="s">
        <v>15</v>
      </c>
      <c r="D11" s="175">
        <f>'Round 0'!G185</f>
        <v>50</v>
      </c>
      <c r="E11" s="99">
        <f>'Round 1'!F185</f>
        <v>50</v>
      </c>
      <c r="F11" s="99">
        <f>'Round 2'!F185</f>
        <v>50</v>
      </c>
      <c r="G11" s="131">
        <f>'Round 3 (Final)'!D185</f>
        <v>50</v>
      </c>
      <c r="H11" s="181">
        <f t="shared" si="1"/>
        <v>0</v>
      </c>
      <c r="I11" s="173">
        <f t="shared" si="2"/>
        <v>0</v>
      </c>
      <c r="J11" s="182">
        <f t="shared" si="3"/>
        <v>0</v>
      </c>
    </row>
    <row r="12" spans="3:10" x14ac:dyDescent="0.25">
      <c r="C12" s="174" t="s">
        <v>16</v>
      </c>
      <c r="D12" s="175">
        <f>'Round 0'!G208</f>
        <v>50</v>
      </c>
      <c r="E12" s="99">
        <f>'Round 1'!F208</f>
        <v>50</v>
      </c>
      <c r="F12" s="99">
        <f>'Round 2'!F208</f>
        <v>50</v>
      </c>
      <c r="G12" s="131">
        <f>'Round 3 (Final)'!D208</f>
        <v>50</v>
      </c>
      <c r="H12" s="181">
        <f t="shared" si="1"/>
        <v>0</v>
      </c>
      <c r="I12" s="173">
        <f t="shared" si="2"/>
        <v>0</v>
      </c>
      <c r="J12" s="182">
        <f t="shared" si="3"/>
        <v>0</v>
      </c>
    </row>
    <row r="13" spans="3:10" ht="15.75" thickBot="1" x14ac:dyDescent="0.3">
      <c r="C13" s="174" t="s">
        <v>17</v>
      </c>
      <c r="D13" s="176">
        <f>'Round 0'!G231</f>
        <v>50</v>
      </c>
      <c r="E13" s="177">
        <f>'Round 1'!F231</f>
        <v>50</v>
      </c>
      <c r="F13" s="177">
        <f>'Round 2'!F231</f>
        <v>50</v>
      </c>
      <c r="G13" s="178">
        <f>'Round 3 (Final)'!D231</f>
        <v>50</v>
      </c>
      <c r="H13" s="183">
        <f t="shared" si="1"/>
        <v>0</v>
      </c>
      <c r="I13" s="184">
        <f t="shared" si="2"/>
        <v>0</v>
      </c>
      <c r="J13" s="185">
        <f t="shared" si="3"/>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40"/>
  <sheetViews>
    <sheetView showGridLines="0" topLeftCell="A6" workbookViewId="0">
      <selection activeCell="A23" sqref="A23"/>
    </sheetView>
  </sheetViews>
  <sheetFormatPr defaultRowHeight="15" outlineLevelCol="1" x14ac:dyDescent="0.25"/>
  <cols>
    <col min="2" max="2" width="20.42578125" bestFit="1" customWidth="1"/>
    <col min="3" max="3" width="15.85546875" customWidth="1"/>
    <col min="4" max="4" width="16.42578125" customWidth="1"/>
    <col min="5" max="5" width="11" customWidth="1"/>
    <col min="6" max="6" width="15.7109375" customWidth="1"/>
    <col min="7" max="7" width="16" customWidth="1"/>
    <col min="8" max="8" width="18.28515625" customWidth="1"/>
    <col min="9" max="9" width="22.42578125" customWidth="1"/>
    <col min="11" max="11" width="9.140625" hidden="1" customWidth="1" outlineLevel="1"/>
    <col min="12" max="12" width="15.85546875" hidden="1" customWidth="1" outlineLevel="1"/>
    <col min="13" max="13" width="16.42578125" hidden="1" customWidth="1" outlineLevel="1"/>
    <col min="14" max="14" width="11" hidden="1" customWidth="1" outlineLevel="1"/>
    <col min="15" max="15" width="15.7109375" hidden="1" customWidth="1" outlineLevel="1"/>
    <col min="16" max="16" width="16" hidden="1" customWidth="1" outlineLevel="1"/>
    <col min="17" max="17" width="18.28515625" hidden="1" customWidth="1" outlineLevel="1"/>
    <col min="18" max="18" width="22.42578125" hidden="1" customWidth="1" outlineLevel="1"/>
    <col min="19" max="19" width="9.140625" collapsed="1"/>
  </cols>
  <sheetData>
    <row r="2" spans="1:18" x14ac:dyDescent="0.25">
      <c r="B2" s="2" t="s">
        <v>114</v>
      </c>
      <c r="C2" s="2">
        <v>50</v>
      </c>
    </row>
    <row r="3" spans="1:18" x14ac:dyDescent="0.25">
      <c r="C3" s="94"/>
      <c r="D3" s="94"/>
      <c r="E3" s="94"/>
      <c r="F3" s="94"/>
      <c r="G3" s="94"/>
      <c r="H3" s="94"/>
      <c r="I3" s="94"/>
    </row>
    <row r="4" spans="1:18" ht="38.25" x14ac:dyDescent="0.25">
      <c r="B4" s="2" t="s">
        <v>103</v>
      </c>
      <c r="C4" s="94" t="s">
        <v>86</v>
      </c>
      <c r="D4" s="94" t="s">
        <v>135</v>
      </c>
      <c r="E4" s="94" t="s">
        <v>44</v>
      </c>
      <c r="F4" s="94" t="s">
        <v>87</v>
      </c>
      <c r="G4" s="94" t="s">
        <v>88</v>
      </c>
      <c r="H4" s="94" t="s">
        <v>89</v>
      </c>
      <c r="I4" s="94" t="s">
        <v>90</v>
      </c>
      <c r="K4" s="103" t="s">
        <v>118</v>
      </c>
      <c r="L4" s="104"/>
      <c r="M4" s="105"/>
      <c r="N4" s="105"/>
      <c r="O4" s="105"/>
      <c r="P4" s="105"/>
      <c r="Q4" s="105"/>
      <c r="R4" s="106"/>
    </row>
    <row r="5" spans="1:18" ht="39" x14ac:dyDescent="0.25">
      <c r="B5" s="2" t="s">
        <v>102</v>
      </c>
      <c r="C5" s="74" t="s">
        <v>95</v>
      </c>
      <c r="D5" s="74" t="s">
        <v>144</v>
      </c>
      <c r="E5" s="74" t="s">
        <v>97</v>
      </c>
      <c r="F5" s="74" t="s">
        <v>98</v>
      </c>
      <c r="G5" s="74" t="s">
        <v>99</v>
      </c>
      <c r="H5" s="74" t="s">
        <v>100</v>
      </c>
      <c r="I5" s="74" t="s">
        <v>101</v>
      </c>
      <c r="K5" s="35" t="s">
        <v>40</v>
      </c>
      <c r="L5" s="102" t="s">
        <v>86</v>
      </c>
      <c r="M5" s="102" t="s">
        <v>96</v>
      </c>
      <c r="N5" s="102" t="s">
        <v>44</v>
      </c>
      <c r="O5" s="102" t="s">
        <v>87</v>
      </c>
      <c r="P5" s="102" t="s">
        <v>88</v>
      </c>
      <c r="Q5" s="102" t="s">
        <v>89</v>
      </c>
      <c r="R5" s="102" t="s">
        <v>90</v>
      </c>
    </row>
    <row r="6" spans="1:18" x14ac:dyDescent="0.25">
      <c r="B6" s="2" t="s">
        <v>104</v>
      </c>
      <c r="C6" s="96">
        <v>0.1</v>
      </c>
      <c r="D6" s="96">
        <v>0.15</v>
      </c>
      <c r="E6" s="96">
        <v>0.12</v>
      </c>
      <c r="F6" s="25"/>
      <c r="G6" s="96">
        <v>0.15</v>
      </c>
      <c r="H6" s="96">
        <v>0.13</v>
      </c>
      <c r="I6" s="96">
        <v>0.25</v>
      </c>
      <c r="K6" s="2">
        <v>1</v>
      </c>
      <c r="L6" s="4">
        <f>C32</f>
        <v>9.6595534764012614E-2</v>
      </c>
      <c r="M6" s="4">
        <f t="shared" ref="M6:R6" si="0">D32</f>
        <v>0.14659864538510403</v>
      </c>
      <c r="N6" s="4">
        <f t="shared" si="0"/>
        <v>9.647355528194268E-2</v>
      </c>
      <c r="O6" s="4">
        <f t="shared" si="0"/>
        <v>0.1332648939833001</v>
      </c>
      <c r="P6" s="4">
        <f t="shared" si="0"/>
        <v>0</v>
      </c>
      <c r="Q6" s="4">
        <f t="shared" si="0"/>
        <v>0</v>
      </c>
      <c r="R6" s="4">
        <f t="shared" si="0"/>
        <v>0</v>
      </c>
    </row>
    <row r="7" spans="1:18" x14ac:dyDescent="0.25">
      <c r="B7" s="2" t="s">
        <v>106</v>
      </c>
      <c r="C7" s="25" t="s">
        <v>121</v>
      </c>
      <c r="D7" s="25" t="s">
        <v>107</v>
      </c>
      <c r="E7" s="25" t="s">
        <v>108</v>
      </c>
      <c r="F7" s="25" t="s">
        <v>36</v>
      </c>
      <c r="G7" s="25" t="s">
        <v>109</v>
      </c>
      <c r="H7" s="25">
        <v>10</v>
      </c>
      <c r="I7" s="25" t="s">
        <v>110</v>
      </c>
      <c r="K7" s="2">
        <v>2</v>
      </c>
      <c r="L7" s="4">
        <f t="shared" ref="L7:L8" si="1">C33</f>
        <v>0.13997075948391768</v>
      </c>
      <c r="M7" s="4">
        <f t="shared" ref="M7:M8" si="2">D33</f>
        <v>4.9968253008386032E-2</v>
      </c>
      <c r="N7" s="4">
        <f t="shared" ref="N7:N8" si="3">E33</f>
        <v>0.14659864538510403</v>
      </c>
      <c r="O7" s="4">
        <f t="shared" ref="O7:O8" si="4">F33</f>
        <v>-0.19947950538341652</v>
      </c>
      <c r="P7" s="4">
        <f t="shared" ref="P7:P8" si="5">G33</f>
        <v>0.15662838845310456</v>
      </c>
      <c r="Q7" s="4">
        <f t="shared" ref="Q7:Q8" si="6">H33</f>
        <v>3.8498820370220788E-2</v>
      </c>
      <c r="R7" s="4">
        <f t="shared" ref="R7:R8" si="7">I33</f>
        <v>3.228011545636722E-2</v>
      </c>
    </row>
    <row r="8" spans="1:18" x14ac:dyDescent="0.25">
      <c r="B8" s="2" t="s">
        <v>105</v>
      </c>
      <c r="C8" s="25">
        <v>20</v>
      </c>
      <c r="D8" s="25">
        <v>20</v>
      </c>
      <c r="E8" s="25">
        <v>20</v>
      </c>
      <c r="F8" s="25">
        <v>20</v>
      </c>
      <c r="G8" s="25">
        <v>15</v>
      </c>
      <c r="H8" s="25">
        <v>10</v>
      </c>
      <c r="I8" s="25">
        <v>12</v>
      </c>
      <c r="K8" s="2">
        <v>3</v>
      </c>
      <c r="L8" s="4">
        <f t="shared" si="1"/>
        <v>0.5</v>
      </c>
      <c r="M8" s="4">
        <f t="shared" si="2"/>
        <v>8.9969418102223031E-2</v>
      </c>
      <c r="N8" s="4">
        <f t="shared" si="3"/>
        <v>0.12332346161690233</v>
      </c>
      <c r="O8" s="4">
        <f t="shared" si="4"/>
        <v>0.10978812610556221</v>
      </c>
      <c r="P8" s="4">
        <f t="shared" si="5"/>
        <v>0.5</v>
      </c>
      <c r="Q8" s="4">
        <f t="shared" si="6"/>
        <v>0.15654241934408786</v>
      </c>
      <c r="R8" s="4">
        <f t="shared" si="7"/>
        <v>0.23569177806894981</v>
      </c>
    </row>
    <row r="10" spans="1:18" x14ac:dyDescent="0.25">
      <c r="A10" s="3" t="s">
        <v>138</v>
      </c>
      <c r="B10" s="3" t="s">
        <v>91</v>
      </c>
      <c r="C10" s="3" t="s">
        <v>111</v>
      </c>
      <c r="K10" s="103" t="s">
        <v>119</v>
      </c>
      <c r="L10" s="104"/>
      <c r="M10" s="105"/>
      <c r="N10" s="105"/>
      <c r="O10" s="105"/>
      <c r="P10" s="105"/>
      <c r="Q10" s="105"/>
      <c r="R10" s="106"/>
    </row>
    <row r="11" spans="1:18" ht="39" x14ac:dyDescent="0.25">
      <c r="A11" s="2" t="s">
        <v>92</v>
      </c>
      <c r="B11" s="2">
        <v>1</v>
      </c>
      <c r="C11" s="96">
        <v>0.08</v>
      </c>
      <c r="D11" s="96">
        <v>0.13</v>
      </c>
      <c r="E11" s="96">
        <v>7.0000000000000007E-2</v>
      </c>
      <c r="F11" s="96">
        <v>0.12</v>
      </c>
      <c r="G11" s="96"/>
      <c r="H11" s="25"/>
      <c r="I11" s="25"/>
      <c r="K11" s="35" t="s">
        <v>40</v>
      </c>
      <c r="L11" s="102" t="s">
        <v>86</v>
      </c>
      <c r="M11" s="102" t="s">
        <v>96</v>
      </c>
      <c r="N11" s="102" t="s">
        <v>44</v>
      </c>
      <c r="O11" s="102" t="s">
        <v>87</v>
      </c>
      <c r="P11" s="102" t="s">
        <v>88</v>
      </c>
      <c r="Q11" s="102" t="s">
        <v>89</v>
      </c>
      <c r="R11" s="102" t="s">
        <v>90</v>
      </c>
    </row>
    <row r="12" spans="1:18" x14ac:dyDescent="0.25">
      <c r="A12" s="2" t="s">
        <v>92</v>
      </c>
      <c r="B12" s="2">
        <v>2</v>
      </c>
      <c r="C12" s="96">
        <v>0.1</v>
      </c>
      <c r="D12" s="96">
        <v>0.16</v>
      </c>
      <c r="E12" s="96">
        <v>0.1</v>
      </c>
      <c r="F12" s="96">
        <v>0.15</v>
      </c>
      <c r="G12" s="96"/>
      <c r="H12" s="25"/>
      <c r="I12" s="25"/>
      <c r="K12" s="2">
        <v>1</v>
      </c>
      <c r="L12" s="99">
        <f>C23</f>
        <v>26.373600000000007</v>
      </c>
      <c r="M12" s="99">
        <f t="shared" ref="M12:R12" si="8">D23</f>
        <v>30.148399999999992</v>
      </c>
      <c r="N12" s="99">
        <f t="shared" si="8"/>
        <v>26.364800000000006</v>
      </c>
      <c r="O12" s="99">
        <f t="shared" si="8"/>
        <v>29.108799999999999</v>
      </c>
      <c r="P12" s="99">
        <f t="shared" si="8"/>
        <v>0</v>
      </c>
      <c r="Q12" s="99">
        <f t="shared" si="8"/>
        <v>0</v>
      </c>
      <c r="R12" s="99">
        <f t="shared" si="8"/>
        <v>0</v>
      </c>
    </row>
    <row r="13" spans="1:18" x14ac:dyDescent="0.25">
      <c r="A13" s="2" t="s">
        <v>92</v>
      </c>
      <c r="B13" s="2">
        <v>3</v>
      </c>
      <c r="C13" s="96">
        <v>0.11</v>
      </c>
      <c r="D13" s="96">
        <v>0.15</v>
      </c>
      <c r="E13" s="96">
        <v>0.12</v>
      </c>
      <c r="F13" s="96">
        <v>0.13</v>
      </c>
      <c r="G13" s="25"/>
      <c r="H13" s="25"/>
      <c r="I13" s="25"/>
      <c r="K13" s="2">
        <v>2</v>
      </c>
      <c r="L13" s="99">
        <f>C26</f>
        <v>39.070642248000013</v>
      </c>
      <c r="M13" s="99">
        <f t="shared" ref="M13:R13" si="9">D26</f>
        <v>34.897375967999999</v>
      </c>
      <c r="N13" s="99">
        <f t="shared" si="9"/>
        <v>39.742826815999997</v>
      </c>
      <c r="O13" s="99">
        <f t="shared" si="9"/>
        <v>14.9328144</v>
      </c>
      <c r="P13" s="99">
        <f t="shared" si="9"/>
        <v>23.20987499999999</v>
      </c>
      <c r="Q13" s="99">
        <f t="shared" si="9"/>
        <v>11.200000000000001</v>
      </c>
      <c r="R13" s="99">
        <f t="shared" si="9"/>
        <v>13.200000000000001</v>
      </c>
    </row>
    <row r="14" spans="1:18" x14ac:dyDescent="0.25">
      <c r="A14" s="97" t="s">
        <v>93</v>
      </c>
      <c r="B14" s="2">
        <v>4</v>
      </c>
      <c r="C14" s="96">
        <v>0.13</v>
      </c>
      <c r="D14" s="96">
        <v>0.06</v>
      </c>
      <c r="E14" s="96">
        <v>0.15</v>
      </c>
      <c r="F14" s="96">
        <v>-0.4</v>
      </c>
      <c r="G14" s="96">
        <v>0.17</v>
      </c>
      <c r="H14" s="25"/>
      <c r="I14" s="25"/>
      <c r="K14" s="2">
        <v>3</v>
      </c>
      <c r="L14" s="99">
        <f>C27</f>
        <v>58.605963372000019</v>
      </c>
      <c r="M14" s="99">
        <f>D29</f>
        <v>45.189310088482571</v>
      </c>
      <c r="N14" s="99">
        <f>E29</f>
        <v>56.33434421252916</v>
      </c>
      <c r="O14" s="99">
        <f>F29</f>
        <v>20.410887497011203</v>
      </c>
      <c r="P14" s="99">
        <f>G27</f>
        <v>34.814812499999988</v>
      </c>
      <c r="Q14" s="99">
        <f>H29</f>
        <v>17.326176000000004</v>
      </c>
      <c r="R14" s="99">
        <f>I29</f>
        <v>24.906024000000002</v>
      </c>
    </row>
    <row r="15" spans="1:18" x14ac:dyDescent="0.25">
      <c r="A15" s="98" t="s">
        <v>93</v>
      </c>
      <c r="B15" s="2">
        <v>5</v>
      </c>
      <c r="C15" s="96">
        <v>0.15</v>
      </c>
      <c r="D15" s="96">
        <v>0.05</v>
      </c>
      <c r="E15" s="96">
        <v>0.13</v>
      </c>
      <c r="F15" s="96">
        <v>-0.1</v>
      </c>
      <c r="G15" s="96">
        <v>0.15</v>
      </c>
      <c r="H15" s="25"/>
      <c r="I15" s="25"/>
      <c r="L15" s="92"/>
    </row>
    <row r="16" spans="1:18" x14ac:dyDescent="0.25">
      <c r="A16" s="98" t="s">
        <v>93</v>
      </c>
      <c r="B16" s="2">
        <v>6</v>
      </c>
      <c r="C16" s="96">
        <v>0.14000000000000001</v>
      </c>
      <c r="D16" s="96">
        <v>0.04</v>
      </c>
      <c r="E16" s="96">
        <v>0.16</v>
      </c>
      <c r="F16" s="96">
        <v>-0.05</v>
      </c>
      <c r="G16" s="96">
        <v>0.15</v>
      </c>
      <c r="H16" s="96">
        <v>0.12</v>
      </c>
      <c r="I16" s="96">
        <v>0.1</v>
      </c>
      <c r="K16" s="103" t="s">
        <v>118</v>
      </c>
      <c r="L16" s="104"/>
      <c r="M16" s="105"/>
      <c r="N16" s="105"/>
      <c r="O16" s="105"/>
      <c r="P16" s="105"/>
      <c r="Q16" s="105"/>
      <c r="R16" s="106"/>
    </row>
    <row r="17" spans="1:18" ht="39" x14ac:dyDescent="0.25">
      <c r="A17" s="98" t="s">
        <v>94</v>
      </c>
      <c r="B17" s="2">
        <v>7</v>
      </c>
      <c r="C17" s="96">
        <v>0.5</v>
      </c>
      <c r="D17" s="96">
        <v>0.08</v>
      </c>
      <c r="E17" s="96">
        <v>0.12</v>
      </c>
      <c r="F17" s="96">
        <v>0.08</v>
      </c>
      <c r="G17" s="96">
        <v>0.5</v>
      </c>
      <c r="H17" s="96">
        <v>0.15</v>
      </c>
      <c r="I17" s="96">
        <v>0.18</v>
      </c>
      <c r="K17" s="35" t="s">
        <v>91</v>
      </c>
      <c r="L17" s="102" t="s">
        <v>86</v>
      </c>
      <c r="M17" s="102" t="s">
        <v>96</v>
      </c>
      <c r="N17" s="102" t="s">
        <v>44</v>
      </c>
      <c r="O17" s="102" t="s">
        <v>87</v>
      </c>
      <c r="P17" s="102" t="s">
        <v>88</v>
      </c>
      <c r="Q17" s="102" t="s">
        <v>89</v>
      </c>
      <c r="R17" s="102" t="s">
        <v>90</v>
      </c>
    </row>
    <row r="18" spans="1:18" x14ac:dyDescent="0.25">
      <c r="A18" s="98" t="s">
        <v>94</v>
      </c>
      <c r="B18" s="2">
        <v>8</v>
      </c>
      <c r="C18" s="96" t="s">
        <v>35</v>
      </c>
      <c r="D18" s="96">
        <v>0.09</v>
      </c>
      <c r="E18" s="96">
        <v>0.13</v>
      </c>
      <c r="F18" s="96">
        <v>0.12</v>
      </c>
      <c r="G18" s="96" t="s">
        <v>35</v>
      </c>
      <c r="H18" s="96">
        <v>0.14000000000000001</v>
      </c>
      <c r="I18" s="96">
        <v>0.3</v>
      </c>
      <c r="K18" s="2">
        <v>1</v>
      </c>
      <c r="L18" s="4">
        <f>C11</f>
        <v>0.08</v>
      </c>
      <c r="M18" s="4">
        <f t="shared" ref="M18:R18" si="10">D11</f>
        <v>0.13</v>
      </c>
      <c r="N18" s="4">
        <f t="shared" si="10"/>
        <v>7.0000000000000007E-2</v>
      </c>
      <c r="O18" s="4">
        <f t="shared" si="10"/>
        <v>0.12</v>
      </c>
      <c r="P18" s="4">
        <f t="shared" si="10"/>
        <v>0</v>
      </c>
      <c r="Q18" s="4">
        <f t="shared" si="10"/>
        <v>0</v>
      </c>
      <c r="R18" s="4">
        <f t="shared" si="10"/>
        <v>0</v>
      </c>
    </row>
    <row r="19" spans="1:18" x14ac:dyDescent="0.25">
      <c r="A19" s="98" t="s">
        <v>94</v>
      </c>
      <c r="B19" s="2">
        <v>9</v>
      </c>
      <c r="C19" s="96" t="s">
        <v>35</v>
      </c>
      <c r="D19" s="96">
        <v>0.1</v>
      </c>
      <c r="E19" s="96">
        <v>0.12</v>
      </c>
      <c r="F19" s="96">
        <v>0.13</v>
      </c>
      <c r="G19" s="96" t="s">
        <v>35</v>
      </c>
      <c r="H19" s="96">
        <v>0.18</v>
      </c>
      <c r="I19" s="96">
        <v>0.23</v>
      </c>
      <c r="K19" s="2">
        <v>2</v>
      </c>
      <c r="L19" s="4">
        <f t="shared" ref="L19:L24" si="11">C12</f>
        <v>0.1</v>
      </c>
      <c r="M19" s="4">
        <f t="shared" ref="M19:M26" si="12">D12</f>
        <v>0.16</v>
      </c>
      <c r="N19" s="4">
        <f t="shared" ref="N19:N26" si="13">E12</f>
        <v>0.1</v>
      </c>
      <c r="O19" s="4">
        <f t="shared" ref="O19:O26" si="14">F12</f>
        <v>0.15</v>
      </c>
      <c r="P19" s="4">
        <f t="shared" ref="P19:P24" si="15">G12</f>
        <v>0</v>
      </c>
      <c r="Q19" s="4">
        <f t="shared" ref="Q19:Q26" si="16">H12</f>
        <v>0</v>
      </c>
      <c r="R19" s="4">
        <f t="shared" ref="R19:R26" si="17">I12</f>
        <v>0</v>
      </c>
    </row>
    <row r="20" spans="1:18" x14ac:dyDescent="0.25">
      <c r="A20" s="3" t="s">
        <v>138</v>
      </c>
      <c r="B20" s="3" t="s">
        <v>91</v>
      </c>
      <c r="C20" s="3" t="s">
        <v>112</v>
      </c>
      <c r="K20" s="2">
        <v>3</v>
      </c>
      <c r="L20" s="4">
        <f t="shared" si="11"/>
        <v>0.11</v>
      </c>
      <c r="M20" s="4">
        <f t="shared" si="12"/>
        <v>0.15</v>
      </c>
      <c r="N20" s="4">
        <f t="shared" si="13"/>
        <v>0.12</v>
      </c>
      <c r="O20" s="4">
        <f t="shared" si="14"/>
        <v>0.13</v>
      </c>
      <c r="P20" s="4">
        <f t="shared" si="15"/>
        <v>0</v>
      </c>
      <c r="Q20" s="4">
        <f t="shared" si="16"/>
        <v>0</v>
      </c>
      <c r="R20" s="4">
        <f t="shared" si="17"/>
        <v>0</v>
      </c>
    </row>
    <row r="21" spans="1:18" x14ac:dyDescent="0.25">
      <c r="A21" s="2" t="s">
        <v>92</v>
      </c>
      <c r="B21" s="2">
        <v>1</v>
      </c>
      <c r="C21" s="100">
        <f>$C$8*(1+C11)</f>
        <v>21.6</v>
      </c>
      <c r="D21" s="100">
        <f>D8*(1+D11)</f>
        <v>22.599999999999998</v>
      </c>
      <c r="E21" s="100">
        <f>E8*(1+E11)</f>
        <v>21.400000000000002</v>
      </c>
      <c r="F21" s="100">
        <f>F8*(1+F11)</f>
        <v>22.400000000000002</v>
      </c>
      <c r="G21" s="25"/>
      <c r="H21" s="25"/>
      <c r="I21" s="25"/>
      <c r="K21" s="109">
        <v>4</v>
      </c>
      <c r="L21" s="4">
        <f t="shared" si="11"/>
        <v>0.13</v>
      </c>
      <c r="M21" s="4">
        <f t="shared" si="12"/>
        <v>0.06</v>
      </c>
      <c r="N21" s="4">
        <f t="shared" si="13"/>
        <v>0.15</v>
      </c>
      <c r="O21" s="4">
        <f t="shared" si="14"/>
        <v>-0.4</v>
      </c>
      <c r="P21" s="4">
        <f t="shared" si="15"/>
        <v>0.17</v>
      </c>
      <c r="Q21" s="4">
        <f t="shared" si="16"/>
        <v>0</v>
      </c>
      <c r="R21" s="4">
        <f t="shared" si="17"/>
        <v>0</v>
      </c>
    </row>
    <row r="22" spans="1:18" x14ac:dyDescent="0.25">
      <c r="A22" s="2" t="s">
        <v>92</v>
      </c>
      <c r="B22" s="2">
        <v>2</v>
      </c>
      <c r="C22" s="100">
        <f>C21*(1+C12)</f>
        <v>23.760000000000005</v>
      </c>
      <c r="D22" s="100">
        <f>D21*(1+D12)</f>
        <v>26.215999999999994</v>
      </c>
      <c r="E22" s="100">
        <f>E21*(1+E12)</f>
        <v>23.540000000000003</v>
      </c>
      <c r="F22" s="100">
        <f>F21*(1+F12)</f>
        <v>25.76</v>
      </c>
      <c r="G22" s="25"/>
      <c r="H22" s="25"/>
      <c r="I22" s="25"/>
      <c r="K22" s="109">
        <v>5</v>
      </c>
      <c r="L22" s="4">
        <f t="shared" si="11"/>
        <v>0.15</v>
      </c>
      <c r="M22" s="4">
        <f t="shared" si="12"/>
        <v>0.05</v>
      </c>
      <c r="N22" s="4">
        <f t="shared" si="13"/>
        <v>0.13</v>
      </c>
      <c r="O22" s="4">
        <f t="shared" si="14"/>
        <v>-0.1</v>
      </c>
      <c r="P22" s="4">
        <f t="shared" si="15"/>
        <v>0.15</v>
      </c>
      <c r="Q22" s="4">
        <f t="shared" si="16"/>
        <v>0</v>
      </c>
      <c r="R22" s="4">
        <f t="shared" si="17"/>
        <v>0</v>
      </c>
    </row>
    <row r="23" spans="1:18" x14ac:dyDescent="0.25">
      <c r="A23" s="35" t="s">
        <v>92</v>
      </c>
      <c r="B23" s="35">
        <v>3</v>
      </c>
      <c r="C23" s="107">
        <f t="shared" ref="C23:C27" si="18">C22*(1+C13)</f>
        <v>26.373600000000007</v>
      </c>
      <c r="D23" s="107">
        <f t="shared" ref="D23:D29" si="19">D22*(1+D13)</f>
        <v>30.148399999999992</v>
      </c>
      <c r="E23" s="107">
        <f t="shared" ref="E23:E29" si="20">E22*(1+E13)</f>
        <v>26.364800000000006</v>
      </c>
      <c r="F23" s="107">
        <f t="shared" ref="F23:F29" si="21">F22*(1+F13)</f>
        <v>29.108799999999999</v>
      </c>
      <c r="G23" s="43"/>
      <c r="H23" s="43"/>
      <c r="I23" s="43"/>
      <c r="K23" s="109">
        <v>6</v>
      </c>
      <c r="L23" s="4">
        <f t="shared" si="11"/>
        <v>0.14000000000000001</v>
      </c>
      <c r="M23" s="4">
        <f t="shared" si="12"/>
        <v>0.04</v>
      </c>
      <c r="N23" s="4">
        <f t="shared" si="13"/>
        <v>0.16</v>
      </c>
      <c r="O23" s="4">
        <f t="shared" si="14"/>
        <v>-0.05</v>
      </c>
      <c r="P23" s="4">
        <f t="shared" si="15"/>
        <v>0.15</v>
      </c>
      <c r="Q23" s="4">
        <f t="shared" si="16"/>
        <v>0.12</v>
      </c>
      <c r="R23" s="4">
        <f t="shared" si="17"/>
        <v>0.1</v>
      </c>
    </row>
    <row r="24" spans="1:18" x14ac:dyDescent="0.25">
      <c r="A24" s="97" t="s">
        <v>93</v>
      </c>
      <c r="B24" s="2">
        <v>4</v>
      </c>
      <c r="C24" s="100">
        <f t="shared" si="18"/>
        <v>29.802168000000005</v>
      </c>
      <c r="D24" s="100">
        <f t="shared" si="19"/>
        <v>31.957303999999993</v>
      </c>
      <c r="E24" s="100">
        <f t="shared" si="20"/>
        <v>30.319520000000004</v>
      </c>
      <c r="F24" s="100">
        <f t="shared" si="21"/>
        <v>17.46528</v>
      </c>
      <c r="G24" s="100">
        <f>G8*(1+G14)</f>
        <v>17.549999999999997</v>
      </c>
      <c r="H24" s="25"/>
      <c r="I24" s="25"/>
      <c r="K24" s="109">
        <v>7</v>
      </c>
      <c r="L24" s="4">
        <f t="shared" si="11"/>
        <v>0.5</v>
      </c>
      <c r="M24" s="4">
        <f t="shared" si="12"/>
        <v>0.08</v>
      </c>
      <c r="N24" s="4">
        <f t="shared" si="13"/>
        <v>0.12</v>
      </c>
      <c r="O24" s="4">
        <f t="shared" si="14"/>
        <v>0.08</v>
      </c>
      <c r="P24" s="4">
        <f t="shared" si="15"/>
        <v>0.5</v>
      </c>
      <c r="Q24" s="4">
        <f t="shared" si="16"/>
        <v>0.15</v>
      </c>
      <c r="R24" s="4">
        <f t="shared" si="17"/>
        <v>0.18</v>
      </c>
    </row>
    <row r="25" spans="1:18" x14ac:dyDescent="0.25">
      <c r="A25" s="98" t="s">
        <v>93</v>
      </c>
      <c r="B25" s="2">
        <v>5</v>
      </c>
      <c r="C25" s="100">
        <f t="shared" si="18"/>
        <v>34.272493200000007</v>
      </c>
      <c r="D25" s="100">
        <f t="shared" si="19"/>
        <v>33.555169199999995</v>
      </c>
      <c r="E25" s="100">
        <f t="shared" si="20"/>
        <v>34.261057600000001</v>
      </c>
      <c r="F25" s="100">
        <f t="shared" si="21"/>
        <v>15.718752</v>
      </c>
      <c r="G25" s="100">
        <f>G24*(1+G15)</f>
        <v>20.182499999999994</v>
      </c>
      <c r="H25" s="25"/>
      <c r="I25" s="25"/>
      <c r="K25" s="109">
        <v>8</v>
      </c>
      <c r="L25" s="4"/>
      <c r="M25" s="4">
        <f t="shared" si="12"/>
        <v>0.09</v>
      </c>
      <c r="N25" s="4">
        <f t="shared" si="13"/>
        <v>0.13</v>
      </c>
      <c r="O25" s="4">
        <f t="shared" si="14"/>
        <v>0.12</v>
      </c>
      <c r="P25" s="4"/>
      <c r="Q25" s="4">
        <f t="shared" si="16"/>
        <v>0.14000000000000001</v>
      </c>
      <c r="R25" s="4">
        <f t="shared" si="17"/>
        <v>0.3</v>
      </c>
    </row>
    <row r="26" spans="1:18" x14ac:dyDescent="0.25">
      <c r="A26" s="108" t="s">
        <v>93</v>
      </c>
      <c r="B26" s="35">
        <v>6</v>
      </c>
      <c r="C26" s="107">
        <f t="shared" si="18"/>
        <v>39.070642248000013</v>
      </c>
      <c r="D26" s="107">
        <f t="shared" si="19"/>
        <v>34.897375967999999</v>
      </c>
      <c r="E26" s="107">
        <f t="shared" si="20"/>
        <v>39.742826815999997</v>
      </c>
      <c r="F26" s="107">
        <f t="shared" si="21"/>
        <v>14.9328144</v>
      </c>
      <c r="G26" s="107">
        <f t="shared" ref="G26:G27" si="22">G25*(1+G16)</f>
        <v>23.20987499999999</v>
      </c>
      <c r="H26" s="107">
        <f>H8*(1+H16)</f>
        <v>11.200000000000001</v>
      </c>
      <c r="I26" s="43">
        <f>I8*(1+I16)</f>
        <v>13.200000000000001</v>
      </c>
      <c r="K26" s="109">
        <v>9</v>
      </c>
      <c r="L26" s="4"/>
      <c r="M26" s="4">
        <f t="shared" si="12"/>
        <v>0.1</v>
      </c>
      <c r="N26" s="4">
        <f t="shared" si="13"/>
        <v>0.12</v>
      </c>
      <c r="O26" s="4">
        <f t="shared" si="14"/>
        <v>0.13</v>
      </c>
      <c r="P26" s="4"/>
      <c r="Q26" s="4">
        <f t="shared" si="16"/>
        <v>0.18</v>
      </c>
      <c r="R26" s="4">
        <f t="shared" si="17"/>
        <v>0.23</v>
      </c>
    </row>
    <row r="27" spans="1:18" x14ac:dyDescent="0.25">
      <c r="A27" s="98" t="s">
        <v>94</v>
      </c>
      <c r="B27" s="2">
        <v>7</v>
      </c>
      <c r="C27" s="107">
        <f t="shared" si="18"/>
        <v>58.605963372000019</v>
      </c>
      <c r="D27" s="100">
        <f t="shared" si="19"/>
        <v>37.689166045440004</v>
      </c>
      <c r="E27" s="100">
        <f t="shared" si="20"/>
        <v>44.511966033920004</v>
      </c>
      <c r="F27" s="100">
        <f t="shared" si="21"/>
        <v>16.127439552000002</v>
      </c>
      <c r="G27" s="107">
        <f t="shared" si="22"/>
        <v>34.814812499999988</v>
      </c>
      <c r="H27" s="100">
        <f>H26*(1+H17)</f>
        <v>12.88</v>
      </c>
      <c r="I27" s="100">
        <f>I26*(1+I17)</f>
        <v>15.576000000000001</v>
      </c>
      <c r="L27" s="95"/>
      <c r="M27" s="38"/>
    </row>
    <row r="28" spans="1:18" x14ac:dyDescent="0.25">
      <c r="A28" s="98" t="s">
        <v>94</v>
      </c>
      <c r="B28" s="2">
        <v>8</v>
      </c>
      <c r="C28" s="100" t="s">
        <v>35</v>
      </c>
      <c r="D28" s="100">
        <f t="shared" si="19"/>
        <v>41.08119098952961</v>
      </c>
      <c r="E28" s="100">
        <f t="shared" si="20"/>
        <v>50.298521618329602</v>
      </c>
      <c r="F28" s="100">
        <f t="shared" si="21"/>
        <v>18.062732298240004</v>
      </c>
      <c r="G28" s="100" t="s">
        <v>35</v>
      </c>
      <c r="H28" s="100">
        <f t="shared" ref="H28:H29" si="23">H27*(1+H18)</f>
        <v>14.683200000000003</v>
      </c>
      <c r="I28" s="100">
        <f t="shared" ref="I28:I29" si="24">I27*(1+I18)</f>
        <v>20.248800000000003</v>
      </c>
      <c r="K28" s="103" t="s">
        <v>118</v>
      </c>
      <c r="L28" s="104"/>
      <c r="M28" s="105"/>
      <c r="N28" s="105"/>
      <c r="O28" s="105"/>
      <c r="P28" s="105"/>
      <c r="Q28" s="105"/>
      <c r="R28" s="106"/>
    </row>
    <row r="29" spans="1:18" ht="39" x14ac:dyDescent="0.25">
      <c r="A29" s="98" t="s">
        <v>94</v>
      </c>
      <c r="B29" s="2">
        <v>9</v>
      </c>
      <c r="C29" s="100" t="s">
        <v>35</v>
      </c>
      <c r="D29" s="107">
        <f t="shared" si="19"/>
        <v>45.189310088482571</v>
      </c>
      <c r="E29" s="107">
        <f t="shared" si="20"/>
        <v>56.33434421252916</v>
      </c>
      <c r="F29" s="107">
        <f t="shared" si="21"/>
        <v>20.410887497011203</v>
      </c>
      <c r="G29" s="100" t="s">
        <v>35</v>
      </c>
      <c r="H29" s="107">
        <f t="shared" si="23"/>
        <v>17.326176000000004</v>
      </c>
      <c r="I29" s="107">
        <f t="shared" si="24"/>
        <v>24.906024000000002</v>
      </c>
      <c r="K29" s="35" t="s">
        <v>91</v>
      </c>
      <c r="L29" s="102" t="s">
        <v>86</v>
      </c>
      <c r="M29" s="102" t="s">
        <v>96</v>
      </c>
      <c r="N29" s="102" t="s">
        <v>44</v>
      </c>
      <c r="O29" s="102" t="s">
        <v>87</v>
      </c>
      <c r="P29" s="102" t="s">
        <v>88</v>
      </c>
      <c r="Q29" s="102" t="s">
        <v>89</v>
      </c>
      <c r="R29" s="102" t="s">
        <v>90</v>
      </c>
    </row>
    <row r="30" spans="1:18" x14ac:dyDescent="0.25">
      <c r="K30" s="2">
        <v>1</v>
      </c>
      <c r="L30" s="99">
        <f>C21</f>
        <v>21.6</v>
      </c>
      <c r="M30" s="99">
        <f t="shared" ref="M30:R30" si="25">D21</f>
        <v>22.599999999999998</v>
      </c>
      <c r="N30" s="99">
        <f t="shared" si="25"/>
        <v>21.400000000000002</v>
      </c>
      <c r="O30" s="99">
        <f t="shared" si="25"/>
        <v>22.400000000000002</v>
      </c>
      <c r="P30" s="99">
        <f t="shared" si="25"/>
        <v>0</v>
      </c>
      <c r="Q30" s="99">
        <f t="shared" si="25"/>
        <v>0</v>
      </c>
      <c r="R30" s="99">
        <f t="shared" si="25"/>
        <v>0</v>
      </c>
    </row>
    <row r="31" spans="1:18" x14ac:dyDescent="0.25">
      <c r="B31" s="60" t="s">
        <v>138</v>
      </c>
      <c r="C31" s="60" t="s">
        <v>113</v>
      </c>
      <c r="D31" s="104"/>
      <c r="E31" s="104"/>
      <c r="F31" s="104"/>
      <c r="G31" s="104"/>
      <c r="H31" s="104"/>
      <c r="I31" s="111"/>
      <c r="K31" s="2">
        <v>2</v>
      </c>
      <c r="L31" s="99">
        <f t="shared" ref="L31:L36" si="26">C22</f>
        <v>23.760000000000005</v>
      </c>
      <c r="M31" s="99">
        <f t="shared" ref="M31:M38" si="27">D22</f>
        <v>26.215999999999994</v>
      </c>
      <c r="N31" s="99">
        <f t="shared" ref="N31:N38" si="28">E22</f>
        <v>23.540000000000003</v>
      </c>
      <c r="O31" s="99">
        <f t="shared" ref="O31:O38" si="29">F22</f>
        <v>25.76</v>
      </c>
      <c r="P31" s="99">
        <f t="shared" ref="P31:P36" si="30">G22</f>
        <v>0</v>
      </c>
      <c r="Q31" s="99">
        <f t="shared" ref="Q31:Q38" si="31">H22</f>
        <v>0</v>
      </c>
      <c r="R31" s="99">
        <f t="shared" ref="R31:R38" si="32">I22</f>
        <v>0</v>
      </c>
    </row>
    <row r="32" spans="1:18" x14ac:dyDescent="0.25">
      <c r="B32" s="2">
        <v>1</v>
      </c>
      <c r="C32" s="110">
        <f>(((1+C11)*(1+C12)*(1+C13))^(1/3)-1)</f>
        <v>9.6595534764012614E-2</v>
      </c>
      <c r="D32" s="110">
        <f>(((1+D11)*(1+D12)*(1+D13))^(1/3)-1)</f>
        <v>0.14659864538510403</v>
      </c>
      <c r="E32" s="110">
        <f t="shared" ref="E32:H32" si="33">(((1+E11)*(1+E12)*(1+E13))^(1/3)-1)</f>
        <v>9.647355528194268E-2</v>
      </c>
      <c r="F32" s="110">
        <f t="shared" si="33"/>
        <v>0.1332648939833001</v>
      </c>
      <c r="G32" s="110">
        <f t="shared" si="33"/>
        <v>0</v>
      </c>
      <c r="H32" s="110">
        <f t="shared" si="33"/>
        <v>0</v>
      </c>
      <c r="I32" s="110">
        <f>(((1+I11)*(1+I12)*(1+I13))^(1/3)-1)</f>
        <v>0</v>
      </c>
      <c r="J32" s="101"/>
      <c r="K32" s="2">
        <v>3</v>
      </c>
      <c r="L32" s="99">
        <f t="shared" si="26"/>
        <v>26.373600000000007</v>
      </c>
      <c r="M32" s="99">
        <f t="shared" si="27"/>
        <v>30.148399999999992</v>
      </c>
      <c r="N32" s="99">
        <f t="shared" si="28"/>
        <v>26.364800000000006</v>
      </c>
      <c r="O32" s="99">
        <f t="shared" si="29"/>
        <v>29.108799999999999</v>
      </c>
      <c r="P32" s="99">
        <f t="shared" si="30"/>
        <v>0</v>
      </c>
      <c r="Q32" s="99">
        <f t="shared" si="31"/>
        <v>0</v>
      </c>
      <c r="R32" s="99">
        <f t="shared" si="32"/>
        <v>0</v>
      </c>
    </row>
    <row r="33" spans="2:18" x14ac:dyDescent="0.25">
      <c r="B33" s="2">
        <v>2</v>
      </c>
      <c r="C33" s="51">
        <f>(((1+C14)*(1+C15)*(1+C16))^(1/3)-1)</f>
        <v>0.13997075948391768</v>
      </c>
      <c r="D33" s="51">
        <f>(((1+D14)*(1+D15)*(1+D16))^(1/3)-1)</f>
        <v>4.9968253008386032E-2</v>
      </c>
      <c r="E33" s="51">
        <f>(((1+E14)*(1+E15)*(1+E16))^(1/3)-1)</f>
        <v>0.14659864538510403</v>
      </c>
      <c r="F33" s="51">
        <f t="shared" ref="F33:H33" si="34">(((1+F14)*(1+F15)*(1+F16))^(1/3)-1)</f>
        <v>-0.19947950538341652</v>
      </c>
      <c r="G33" s="51">
        <f t="shared" si="34"/>
        <v>0.15662838845310456</v>
      </c>
      <c r="H33" s="51">
        <f t="shared" si="34"/>
        <v>3.8498820370220788E-2</v>
      </c>
      <c r="I33" s="51">
        <f>(((1+I14)*(1+I15)*(1+I16))^(1/3)-1)</f>
        <v>3.228011545636722E-2</v>
      </c>
      <c r="J33" s="101"/>
      <c r="K33" s="109">
        <v>4</v>
      </c>
      <c r="L33" s="99">
        <f t="shared" si="26"/>
        <v>29.802168000000005</v>
      </c>
      <c r="M33" s="99">
        <f t="shared" si="27"/>
        <v>31.957303999999993</v>
      </c>
      <c r="N33" s="99">
        <f t="shared" si="28"/>
        <v>30.319520000000004</v>
      </c>
      <c r="O33" s="99">
        <f t="shared" si="29"/>
        <v>17.46528</v>
      </c>
      <c r="P33" s="99">
        <f t="shared" si="30"/>
        <v>17.549999999999997</v>
      </c>
      <c r="Q33" s="99">
        <f t="shared" si="31"/>
        <v>0</v>
      </c>
      <c r="R33" s="99">
        <f t="shared" si="32"/>
        <v>0</v>
      </c>
    </row>
    <row r="34" spans="2:18" x14ac:dyDescent="0.25">
      <c r="B34" s="2">
        <v>3</v>
      </c>
      <c r="C34" s="51">
        <f>((1+C17)-1)</f>
        <v>0.5</v>
      </c>
      <c r="D34" s="51">
        <f>(((1+D17)*(1+D18)*(1+D19))^(1/3)-1)</f>
        <v>8.9969418102223031E-2</v>
      </c>
      <c r="E34" s="51">
        <f t="shared" ref="E34:I34" si="35">(((1+E17)*(1+E18)*(1+E19))^(1/3)-1)</f>
        <v>0.12332346161690233</v>
      </c>
      <c r="F34" s="51">
        <f t="shared" si="35"/>
        <v>0.10978812610556221</v>
      </c>
      <c r="G34" s="51">
        <f>(1+G17)-1</f>
        <v>0.5</v>
      </c>
      <c r="H34" s="51">
        <f t="shared" si="35"/>
        <v>0.15654241934408786</v>
      </c>
      <c r="I34" s="51">
        <f t="shared" si="35"/>
        <v>0.23569177806894981</v>
      </c>
      <c r="J34" s="101"/>
      <c r="K34" s="109">
        <v>5</v>
      </c>
      <c r="L34" s="99">
        <f t="shared" si="26"/>
        <v>34.272493200000007</v>
      </c>
      <c r="M34" s="99">
        <f t="shared" si="27"/>
        <v>33.555169199999995</v>
      </c>
      <c r="N34" s="99">
        <f t="shared" si="28"/>
        <v>34.261057600000001</v>
      </c>
      <c r="O34" s="99">
        <f t="shared" si="29"/>
        <v>15.718752</v>
      </c>
      <c r="P34" s="99">
        <f t="shared" si="30"/>
        <v>20.182499999999994</v>
      </c>
      <c r="Q34" s="99">
        <f t="shared" si="31"/>
        <v>0</v>
      </c>
      <c r="R34" s="99">
        <f t="shared" si="32"/>
        <v>0</v>
      </c>
    </row>
    <row r="35" spans="2:18" x14ac:dyDescent="0.25">
      <c r="J35" s="1"/>
      <c r="K35" s="109">
        <v>6</v>
      </c>
      <c r="L35" s="99">
        <f t="shared" si="26"/>
        <v>39.070642248000013</v>
      </c>
      <c r="M35" s="99">
        <f t="shared" si="27"/>
        <v>34.897375967999999</v>
      </c>
      <c r="N35" s="99">
        <f t="shared" si="28"/>
        <v>39.742826815999997</v>
      </c>
      <c r="O35" s="99">
        <f t="shared" si="29"/>
        <v>14.9328144</v>
      </c>
      <c r="P35" s="99">
        <f t="shared" si="30"/>
        <v>23.20987499999999</v>
      </c>
      <c r="Q35" s="99">
        <f t="shared" si="31"/>
        <v>11.200000000000001</v>
      </c>
      <c r="R35" s="99">
        <f t="shared" si="32"/>
        <v>13.200000000000001</v>
      </c>
    </row>
    <row r="36" spans="2:18" x14ac:dyDescent="0.25">
      <c r="K36" s="109">
        <v>7</v>
      </c>
      <c r="L36" s="99">
        <f t="shared" si="26"/>
        <v>58.605963372000019</v>
      </c>
      <c r="M36" s="99">
        <f t="shared" si="27"/>
        <v>37.689166045440004</v>
      </c>
      <c r="N36" s="99">
        <f t="shared" si="28"/>
        <v>44.511966033920004</v>
      </c>
      <c r="O36" s="99">
        <f t="shared" si="29"/>
        <v>16.127439552000002</v>
      </c>
      <c r="P36" s="99">
        <f t="shared" si="30"/>
        <v>34.814812499999988</v>
      </c>
      <c r="Q36" s="99">
        <f t="shared" si="31"/>
        <v>12.88</v>
      </c>
      <c r="R36" s="99">
        <f t="shared" si="32"/>
        <v>15.576000000000001</v>
      </c>
    </row>
    <row r="37" spans="2:18" x14ac:dyDescent="0.25">
      <c r="B37" s="60" t="s">
        <v>138</v>
      </c>
      <c r="C37" s="60" t="s">
        <v>120</v>
      </c>
      <c r="D37" s="104"/>
      <c r="E37" s="104"/>
      <c r="F37" s="104"/>
      <c r="G37" s="104"/>
      <c r="H37" s="104"/>
      <c r="I37" s="111"/>
      <c r="K37" s="109">
        <v>8</v>
      </c>
      <c r="L37" s="99">
        <f>L36</f>
        <v>58.605963372000019</v>
      </c>
      <c r="M37" s="99">
        <f t="shared" si="27"/>
        <v>41.08119098952961</v>
      </c>
      <c r="N37" s="99">
        <f t="shared" si="28"/>
        <v>50.298521618329602</v>
      </c>
      <c r="O37" s="99">
        <f t="shared" si="29"/>
        <v>18.062732298240004</v>
      </c>
      <c r="P37" s="99">
        <f>P36</f>
        <v>34.814812499999988</v>
      </c>
      <c r="Q37" s="99">
        <f t="shared" si="31"/>
        <v>14.683200000000003</v>
      </c>
      <c r="R37" s="99">
        <f t="shared" si="32"/>
        <v>20.248800000000003</v>
      </c>
    </row>
    <row r="38" spans="2:18" x14ac:dyDescent="0.25">
      <c r="B38" s="2">
        <v>1</v>
      </c>
      <c r="C38" s="110">
        <f>(C23-C8)/C8</f>
        <v>0.31868000000000035</v>
      </c>
      <c r="D38" s="110">
        <f t="shared" ref="D38:F38" si="36">(D23-D8)/D8</f>
        <v>0.50741999999999954</v>
      </c>
      <c r="E38" s="110">
        <f t="shared" si="36"/>
        <v>0.3182400000000003</v>
      </c>
      <c r="F38" s="110">
        <f t="shared" si="36"/>
        <v>0.45543999999999996</v>
      </c>
      <c r="G38" s="110"/>
      <c r="H38" s="110"/>
      <c r="I38" s="110"/>
      <c r="K38" s="109">
        <v>9</v>
      </c>
      <c r="L38" s="99">
        <f>L37</f>
        <v>58.605963372000019</v>
      </c>
      <c r="M38" s="99">
        <f t="shared" si="27"/>
        <v>45.189310088482571</v>
      </c>
      <c r="N38" s="99">
        <f t="shared" si="28"/>
        <v>56.33434421252916</v>
      </c>
      <c r="O38" s="99">
        <f t="shared" si="29"/>
        <v>20.410887497011203</v>
      </c>
      <c r="P38" s="99">
        <f>P37</f>
        <v>34.814812499999988</v>
      </c>
      <c r="Q38" s="99">
        <f t="shared" si="31"/>
        <v>17.326176000000004</v>
      </c>
      <c r="R38" s="99">
        <f t="shared" si="32"/>
        <v>24.906024000000002</v>
      </c>
    </row>
    <row r="39" spans="2:18" x14ac:dyDescent="0.25">
      <c r="B39" s="2">
        <v>2</v>
      </c>
      <c r="C39" s="51">
        <f>(C26-C23)/C23</f>
        <v>0.48143000000000008</v>
      </c>
      <c r="D39" s="51">
        <f t="shared" ref="D39:F39" si="37">(D26-D23)/D23</f>
        <v>0.15752000000000027</v>
      </c>
      <c r="E39" s="51">
        <f t="shared" si="37"/>
        <v>0.50741999999999954</v>
      </c>
      <c r="F39" s="51">
        <f t="shared" si="37"/>
        <v>-0.48699999999999999</v>
      </c>
      <c r="G39" s="51">
        <f>(G26-G8)/G8</f>
        <v>0.54732499999999928</v>
      </c>
      <c r="H39" s="51">
        <f>(H26-H8)/H8</f>
        <v>0.12000000000000011</v>
      </c>
      <c r="I39" s="51">
        <f>(I26-I8)/I8</f>
        <v>0.10000000000000009</v>
      </c>
    </row>
    <row r="40" spans="2:18" x14ac:dyDescent="0.25">
      <c r="B40" s="2">
        <v>3</v>
      </c>
      <c r="C40" s="51">
        <f>(C27-C26)/C26</f>
        <v>0.5</v>
      </c>
      <c r="D40" s="51">
        <f>(D29-D26)/D26</f>
        <v>0.29492000000000035</v>
      </c>
      <c r="E40" s="51">
        <f>(E29-E26)/E26</f>
        <v>0.41747200000000029</v>
      </c>
      <c r="F40" s="51">
        <f>(F29-F26)/F26</f>
        <v>0.36684800000000017</v>
      </c>
      <c r="G40" s="51">
        <f>(G27-G26)/G26</f>
        <v>0.50000000000000011</v>
      </c>
      <c r="H40" s="51">
        <f>(H29-H26)/H26</f>
        <v>0.54698000000000024</v>
      </c>
      <c r="I40" s="51">
        <f>(I29-I26)/I26</f>
        <v>0.88682000000000005</v>
      </c>
    </row>
  </sheetData>
  <pageMargins left="0.70866141732283472" right="0.70866141732283472" top="0.74803149606299213" bottom="0.74803149606299213" header="0.31496062992125984" footer="0.31496062992125984"/>
  <pageSetup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
  <sheetViews>
    <sheetView showGridLines="0" topLeftCell="A13" workbookViewId="0">
      <selection activeCell="H4" sqref="H4"/>
    </sheetView>
  </sheetViews>
  <sheetFormatPr defaultRowHeight="15" x14ac:dyDescent="0.25"/>
  <cols>
    <col min="1" max="1" width="1.7109375" customWidth="1"/>
    <col min="3" max="3" width="48.42578125" customWidth="1"/>
    <col min="4" max="10" width="25.7109375" customWidth="1"/>
    <col min="11" max="11" width="0" hidden="1" customWidth="1"/>
  </cols>
  <sheetData>
    <row r="1" spans="2:11" ht="15.75" thickBot="1" x14ac:dyDescent="0.3"/>
    <row r="2" spans="2:11" x14ac:dyDescent="0.25">
      <c r="D2" s="20" t="s">
        <v>39</v>
      </c>
      <c r="E2" s="6"/>
      <c r="F2" s="6"/>
      <c r="G2" s="6"/>
      <c r="H2" s="6"/>
      <c r="I2" s="6"/>
      <c r="J2" s="7"/>
    </row>
    <row r="3" spans="2:11" x14ac:dyDescent="0.25">
      <c r="B3" s="35" t="s">
        <v>40</v>
      </c>
      <c r="C3" s="60" t="s">
        <v>41</v>
      </c>
      <c r="D3" s="48" t="s">
        <v>42</v>
      </c>
      <c r="E3" s="35" t="s">
        <v>43</v>
      </c>
      <c r="F3" s="35" t="s">
        <v>44</v>
      </c>
      <c r="G3" s="35" t="s">
        <v>45</v>
      </c>
      <c r="H3" s="35" t="s">
        <v>115</v>
      </c>
      <c r="I3" s="35" t="s">
        <v>116</v>
      </c>
      <c r="J3" s="37" t="s">
        <v>117</v>
      </c>
    </row>
    <row r="4" spans="2:11" ht="60" x14ac:dyDescent="0.25">
      <c r="B4" s="61">
        <v>1</v>
      </c>
      <c r="C4" s="62" t="s">
        <v>46</v>
      </c>
      <c r="D4" s="203" t="s">
        <v>47</v>
      </c>
      <c r="E4" s="204"/>
      <c r="F4" s="204"/>
      <c r="G4" s="204"/>
      <c r="H4" s="63"/>
      <c r="I4" s="63"/>
      <c r="J4" s="64"/>
    </row>
    <row r="5" spans="2:11" ht="75" x14ac:dyDescent="0.25">
      <c r="B5" s="61">
        <v>1</v>
      </c>
      <c r="C5" s="62" t="s">
        <v>48</v>
      </c>
      <c r="D5" s="65" t="s">
        <v>49</v>
      </c>
      <c r="E5" s="66" t="s">
        <v>50</v>
      </c>
      <c r="F5" s="67" t="s">
        <v>51</v>
      </c>
      <c r="G5" s="67" t="s">
        <v>52</v>
      </c>
      <c r="H5" s="63"/>
      <c r="I5" s="63"/>
      <c r="J5" s="64"/>
    </row>
    <row r="6" spans="2:11" ht="60" x14ac:dyDescent="0.25">
      <c r="B6" s="61">
        <v>1</v>
      </c>
      <c r="C6" s="62" t="s">
        <v>53</v>
      </c>
      <c r="D6" s="68" t="s">
        <v>50</v>
      </c>
      <c r="E6" s="67" t="s">
        <v>54</v>
      </c>
      <c r="F6" s="66" t="s">
        <v>50</v>
      </c>
      <c r="G6" s="66" t="s">
        <v>50</v>
      </c>
      <c r="H6" s="63"/>
      <c r="I6" s="63"/>
      <c r="J6" s="64"/>
    </row>
    <row r="7" spans="2:11" ht="90" x14ac:dyDescent="0.25">
      <c r="B7" s="61">
        <v>1</v>
      </c>
      <c r="C7" s="69" t="s">
        <v>55</v>
      </c>
      <c r="D7" s="70" t="s">
        <v>50</v>
      </c>
      <c r="E7" s="71" t="s">
        <v>56</v>
      </c>
      <c r="F7" s="72" t="s">
        <v>50</v>
      </c>
      <c r="G7" s="67" t="s">
        <v>50</v>
      </c>
      <c r="H7" s="63"/>
      <c r="I7" s="63"/>
      <c r="J7" s="64"/>
    </row>
    <row r="8" spans="2:11" ht="45.75" customHeight="1" x14ac:dyDescent="0.25">
      <c r="B8" s="73">
        <v>2</v>
      </c>
      <c r="C8" s="62" t="s">
        <v>57</v>
      </c>
      <c r="D8" s="205" t="s">
        <v>58</v>
      </c>
      <c r="E8" s="206"/>
      <c r="F8" s="207"/>
      <c r="G8" s="74" t="s">
        <v>59</v>
      </c>
      <c r="H8" s="75"/>
      <c r="I8" s="63"/>
      <c r="J8" s="64"/>
    </row>
    <row r="9" spans="2:11" ht="49.5" customHeight="1" x14ac:dyDescent="0.25">
      <c r="B9" s="76">
        <v>2</v>
      </c>
      <c r="C9" s="62" t="s">
        <v>60</v>
      </c>
      <c r="D9" s="205" t="s">
        <v>61</v>
      </c>
      <c r="E9" s="206"/>
      <c r="F9" s="207"/>
      <c r="G9" s="74" t="s">
        <v>62</v>
      </c>
      <c r="H9" s="75"/>
      <c r="I9" s="63"/>
      <c r="J9" s="64"/>
    </row>
    <row r="10" spans="2:11" ht="210" x14ac:dyDescent="0.25">
      <c r="B10" s="76">
        <v>2</v>
      </c>
      <c r="C10" s="69" t="s">
        <v>63</v>
      </c>
      <c r="D10" s="77" t="s">
        <v>64</v>
      </c>
      <c r="E10" s="78" t="s">
        <v>50</v>
      </c>
      <c r="F10" s="79" t="s">
        <v>65</v>
      </c>
      <c r="G10" s="79" t="s">
        <v>50</v>
      </c>
      <c r="H10" s="74" t="s">
        <v>66</v>
      </c>
      <c r="I10" s="63"/>
      <c r="J10" s="64"/>
      <c r="K10" s="80" t="s">
        <v>67</v>
      </c>
    </row>
    <row r="11" spans="2:11" ht="105" x14ac:dyDescent="0.25">
      <c r="B11" s="76">
        <v>3</v>
      </c>
      <c r="C11" s="81" t="s">
        <v>68</v>
      </c>
      <c r="D11" s="82" t="s">
        <v>69</v>
      </c>
      <c r="E11" s="67" t="s">
        <v>70</v>
      </c>
      <c r="F11" s="83" t="s">
        <v>50</v>
      </c>
      <c r="G11" s="83" t="s">
        <v>50</v>
      </c>
      <c r="H11" s="67" t="s">
        <v>69</v>
      </c>
      <c r="I11" s="63"/>
      <c r="J11" s="64"/>
    </row>
    <row r="12" spans="2:11" ht="135" x14ac:dyDescent="0.25">
      <c r="B12" s="76">
        <v>3</v>
      </c>
      <c r="C12" s="81" t="s">
        <v>71</v>
      </c>
      <c r="D12" s="82" t="s">
        <v>72</v>
      </c>
      <c r="E12" s="66" t="s">
        <v>50</v>
      </c>
      <c r="F12" s="66" t="s">
        <v>50</v>
      </c>
      <c r="G12" s="67" t="s">
        <v>73</v>
      </c>
      <c r="H12" s="74" t="s">
        <v>74</v>
      </c>
      <c r="I12" s="63"/>
      <c r="J12" s="64"/>
    </row>
    <row r="13" spans="2:11" ht="150" x14ac:dyDescent="0.25">
      <c r="B13" s="76">
        <v>3</v>
      </c>
      <c r="C13" s="81" t="s">
        <v>75</v>
      </c>
      <c r="D13" s="84" t="s">
        <v>50</v>
      </c>
      <c r="E13" s="66" t="s">
        <v>50</v>
      </c>
      <c r="F13" s="67" t="s">
        <v>76</v>
      </c>
      <c r="G13" s="67" t="s">
        <v>73</v>
      </c>
      <c r="H13" s="75" t="s">
        <v>50</v>
      </c>
      <c r="I13" s="74" t="s">
        <v>77</v>
      </c>
      <c r="J13" s="85" t="s">
        <v>78</v>
      </c>
    </row>
    <row r="14" spans="2:11" ht="195" x14ac:dyDescent="0.25">
      <c r="B14" s="86">
        <v>3</v>
      </c>
      <c r="C14" s="87" t="s">
        <v>79</v>
      </c>
      <c r="D14" s="88" t="s">
        <v>80</v>
      </c>
      <c r="E14" s="89" t="s">
        <v>81</v>
      </c>
      <c r="F14" s="67" t="s">
        <v>76</v>
      </c>
      <c r="G14" s="89" t="s">
        <v>50</v>
      </c>
      <c r="H14" s="90" t="s">
        <v>82</v>
      </c>
      <c r="I14" s="208" t="s">
        <v>83</v>
      </c>
      <c r="J14" s="209"/>
    </row>
    <row r="15" spans="2:11" ht="60" x14ac:dyDescent="0.25">
      <c r="B15" s="91">
        <v>4</v>
      </c>
      <c r="C15" s="81" t="s">
        <v>84</v>
      </c>
      <c r="D15" s="210" t="s">
        <v>85</v>
      </c>
      <c r="E15" s="211"/>
      <c r="F15" s="211"/>
      <c r="G15" s="211"/>
      <c r="H15" s="211"/>
      <c r="I15" s="211"/>
      <c r="J15" s="212"/>
    </row>
  </sheetData>
  <mergeCells count="5">
    <mergeCell ref="D4:G4"/>
    <mergeCell ref="D8:F8"/>
    <mergeCell ref="D9:F9"/>
    <mergeCell ref="I14:J14"/>
    <mergeCell ref="D15:J15"/>
  </mergeCells>
  <hyperlinks>
    <hyperlink ref="K10" r:id="rId1"/>
  </hyperlinks>
  <pageMargins left="0.70866141732283472" right="0.70866141732283472" top="0.74803149606299213" bottom="0.74803149606299213" header="0.31496062992125984" footer="0.31496062992125984"/>
  <pageSetup scale="51" fitToHeight="3"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3</vt:i4>
      </vt:variant>
      <vt:variant>
        <vt:lpstr>Named Ranges</vt:lpstr>
      </vt:variant>
      <vt:variant>
        <vt:i4>1</vt:i4>
      </vt:variant>
    </vt:vector>
  </HeadingPairs>
  <TitlesOfParts>
    <vt:vector size="13" baseType="lpstr">
      <vt:lpstr>Overview</vt:lpstr>
      <vt:lpstr>Round 0</vt:lpstr>
      <vt:lpstr>Round 1</vt:lpstr>
      <vt:lpstr>Round 2</vt:lpstr>
      <vt:lpstr>Round 3 (Final)</vt:lpstr>
      <vt:lpstr>Drop Downs</vt:lpstr>
      <vt:lpstr>Performance Tabulation</vt:lpstr>
      <vt:lpstr>Return Profiles</vt:lpstr>
      <vt:lpstr>Performance Rationale</vt:lpstr>
      <vt:lpstr>Round 1 Teams Performance</vt:lpstr>
      <vt:lpstr>Round 2 Teams Performance</vt:lpstr>
      <vt:lpstr>Round 3 Teams Performance</vt:lpstr>
      <vt:lpstr>'Performance Rationale'!Print_Titles</vt:lpstr>
    </vt:vector>
  </TitlesOfParts>
  <Company>World Economic Forum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Classon</dc:creator>
  <cp:lastModifiedBy>Erik Classon</cp:lastModifiedBy>
  <cp:lastPrinted>2014-02-11T16:19:15Z</cp:lastPrinted>
  <dcterms:created xsi:type="dcterms:W3CDTF">2013-12-11T22:19:00Z</dcterms:created>
  <dcterms:modified xsi:type="dcterms:W3CDTF">2014-02-14T20:07:55Z</dcterms:modified>
</cp:coreProperties>
</file>